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vs-sc04\XD\CarpetasRedirigidas\dgomezl\Downloads\"/>
    </mc:Choice>
  </mc:AlternateContent>
  <bookViews>
    <workbookView xWindow="-120" yWindow="-120" windowWidth="29040" windowHeight="15840"/>
  </bookViews>
  <sheets>
    <sheet name="SUC - Parentesco (&gt;1987)" sheetId="1" r:id="rId1"/>
    <sheet name="SUC - Parentesco (1987 y antes)" sheetId="3" r:id="rId2"/>
    <sheet name="G. Parentesco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K38" i="3" l="1"/>
  <c r="K37" i="3"/>
  <c r="K36" i="3"/>
  <c r="K35" i="3"/>
  <c r="K34" i="3"/>
  <c r="K33" i="3"/>
  <c r="J14" i="3"/>
  <c r="H9" i="3"/>
  <c r="H14" i="3" s="1"/>
  <c r="H5" i="3"/>
  <c r="D21" i="3" s="1"/>
  <c r="R24" i="1"/>
  <c r="R23" i="1"/>
  <c r="R22" i="1"/>
  <c r="R21" i="1"/>
  <c r="R20" i="1"/>
  <c r="T19" i="1"/>
  <c r="R19" i="1"/>
  <c r="E5" i="1"/>
  <c r="D5" i="1"/>
  <c r="E2" i="1"/>
  <c r="E3" i="1" s="1"/>
  <c r="B13" i="1" s="1"/>
  <c r="D11" i="3" l="1"/>
  <c r="D15" i="3"/>
  <c r="D19" i="3"/>
  <c r="D23" i="3"/>
  <c r="D13" i="3"/>
  <c r="D18" i="3"/>
  <c r="D22" i="3"/>
  <c r="H11" i="3"/>
  <c r="D14" i="3"/>
  <c r="D16" i="3"/>
  <c r="D20" i="3"/>
  <c r="D12" i="3"/>
  <c r="D17" i="3"/>
  <c r="B9" i="1"/>
  <c r="H7" i="3" l="1"/>
  <c r="F5" i="3" s="1"/>
  <c r="F3" i="3"/>
  <c r="H13" i="3"/>
  <c r="F7" i="3" l="1"/>
</calcChain>
</file>

<file path=xl/sharedStrings.xml><?xml version="1.0" encoding="utf-8"?>
<sst xmlns="http://schemas.openxmlformats.org/spreadsheetml/2006/main" count="420" uniqueCount="196">
  <si>
    <t>Columna AÑO</t>
  </si>
  <si>
    <t>Fecha Devengo</t>
  </si>
  <si>
    <t>INSTRUCCIONES</t>
  </si>
  <si>
    <r>
      <t xml:space="preserve">1. Indique la fecha de devengo (asegúrese de que es </t>
    </r>
    <r>
      <rPr>
        <b/>
        <sz val="11"/>
        <color rgb="FF0070C0"/>
        <rFont val="Calibri"/>
        <family val="2"/>
        <scheme val="minor"/>
      </rPr>
      <t>igual o posterior al 01/01/1988</t>
    </r>
    <r>
      <rPr>
        <sz val="11"/>
        <color theme="1"/>
        <rFont val="Calibri"/>
        <family val="2"/>
        <scheme val="minor"/>
      </rPr>
      <t>)
2. Seleccione el parentesco en el desplegable para consultar el GRUPO para la reducción por parentesco (Art. 6.2 DL 1/2011)
3. Indique asimismo si el sujeto pasivo tiene alguna discapacidad reconocida</t>
    </r>
  </si>
  <si>
    <t>Fecha inicio</t>
  </si>
  <si>
    <t>1/1/2020</t>
  </si>
  <si>
    <t>1/1/2019</t>
  </si>
  <si>
    <t>1/1/2016</t>
  </si>
  <si>
    <t>21/10/2011</t>
  </si>
  <si>
    <t>1/1/2004</t>
  </si>
  <si>
    <t>1/1/2000</t>
  </si>
  <si>
    <t>1/1/1999</t>
  </si>
  <si>
    <t>1/1/1997</t>
  </si>
  <si>
    <t>1/1/1996</t>
  </si>
  <si>
    <t>1/1/1995</t>
  </si>
  <si>
    <t>1/1/1992</t>
  </si>
  <si>
    <t>1/1/1991</t>
  </si>
  <si>
    <t>1/1/1990</t>
  </si>
  <si>
    <t>1/1/1989</t>
  </si>
  <si>
    <t>1/1/1988</t>
  </si>
  <si>
    <t>1/1/1901</t>
  </si>
  <si>
    <t>Parentesco</t>
  </si>
  <si>
    <t>Minusvalía</t>
  </si>
  <si>
    <t>GRUPO</t>
  </si>
  <si>
    <t>GRUPO-Ext</t>
  </si>
  <si>
    <t>Lista parentesco</t>
  </si>
  <si>
    <t>Grupo</t>
  </si>
  <si>
    <t>Grupo-Ext1</t>
  </si>
  <si>
    <t>Red. 01/01/2020</t>
  </si>
  <si>
    <t>Red. 01/01/2019</t>
  </si>
  <si>
    <t>Red. 01/01/2016</t>
  </si>
  <si>
    <t>Red. 20/10/2011</t>
  </si>
  <si>
    <t>Red. 2004-05-06-07</t>
  </si>
  <si>
    <t>Red. 2000-01-02-03</t>
  </si>
  <si>
    <t>Red. 1999</t>
  </si>
  <si>
    <t>Red. 1997-98</t>
  </si>
  <si>
    <t>Red. 1996</t>
  </si>
  <si>
    <t>Red. 1995</t>
  </si>
  <si>
    <t>Red. 1992-93-94</t>
  </si>
  <si>
    <t>Red. 1991</t>
  </si>
  <si>
    <t>Red. 1990</t>
  </si>
  <si>
    <t>Red. 1989</t>
  </si>
  <si>
    <t>Red 1988</t>
  </si>
  <si>
    <t>Red. 1987 y Anteriores</t>
  </si>
  <si>
    <t>Hijo/a más de 25 años</t>
  </si>
  <si>
    <t>Sí</t>
  </si>
  <si>
    <t>Hijo/a &lt; 21 años</t>
  </si>
  <si>
    <t>GRUPO I</t>
  </si>
  <si>
    <t>GRUPO I-1</t>
  </si>
  <si>
    <t>1.000.000 € + 100.000 € por año-21
límite 1.500.000 €</t>
  </si>
  <si>
    <t>1.000.000 € + 100.000 € por año-21</t>
  </si>
  <si>
    <t>15.956,87 € + 3.990,72 € por año-21
límite 47.858,59 €</t>
  </si>
  <si>
    <t>15.638,33 € + 3.909,58 € por año-21
límite 46.915,00 €</t>
  </si>
  <si>
    <t>15.361,87 € + 3.840,47 € por año-21_x000D_
límite 46.085,61 €</t>
  </si>
  <si>
    <t>14.845,00 € + 3.708,24 € por año-21_x000D_
límite 44.522,98 €</t>
  </si>
  <si>
    <t>14.340,15 € + 3.582,03 € por año-21_x000D_
límite 43.020,45 €</t>
  </si>
  <si>
    <t>13.651,99 € + 3.413,75 € por año-21_x000D_
límite 40.949,96 €</t>
  </si>
  <si>
    <t>12.999,89 € + 3.249,97 € por año-21_x000D_
límite 38.999,68 €</t>
  </si>
  <si>
    <t>12.380,85 € + 3.095,21 € por año-21_x000D_
límite 37.142,55 €</t>
  </si>
  <si>
    <t>12.020,24 € + 3.005,06 € por año-21_x000D_
límite 36.060,73 €</t>
  </si>
  <si>
    <t>Devengo del año 1987 o anterior
Consultar en la pestaña correspondiente</t>
  </si>
  <si>
    <t>?</t>
  </si>
  <si>
    <t>Hijo/a más 21 años y &lt; 25 años</t>
  </si>
  <si>
    <t>GRUPO II</t>
  </si>
  <si>
    <t>GRUPO II-1</t>
  </si>
  <si>
    <t>GRUPO I-2</t>
  </si>
  <si>
    <t>GRUPO II-2</t>
  </si>
  <si>
    <t>900.000,00 € - 100.000 € por año mayor de 21 hasta 24 años</t>
  </si>
  <si>
    <t>REDUCCIÓN POR PARENTESCO</t>
  </si>
  <si>
    <t>Cónyuge</t>
  </si>
  <si>
    <t>Pareja de hecho</t>
  </si>
  <si>
    <t>GRUPO III-1</t>
  </si>
  <si>
    <t>Hijo/a</t>
  </si>
  <si>
    <t>GRUPO III-2</t>
  </si>
  <si>
    <t>Nieto/a</t>
  </si>
  <si>
    <t>GRUPO IV-1</t>
  </si>
  <si>
    <t>No hay reducción</t>
  </si>
  <si>
    <t>REDUCCIÓN POR MINUSVALIA</t>
  </si>
  <si>
    <t>Padre/Madre</t>
  </si>
  <si>
    <t>GRUPO IV-2</t>
  </si>
  <si>
    <t>Abuelo/a</t>
  </si>
  <si>
    <t>MINUSVALIA</t>
  </si>
  <si>
    <t xml:space="preserve">a) 33%..65% ------------------------------------------------------------&gt; 150.000 €                      
b) 65% o más y GRUPO I /II y patrimonio preex. &lt; 3.000.000 € --&gt; 100%                   
c) 65% o más y NO se cumplan las otras condiciones de b) -&gt; 300.000 € </t>
  </si>
  <si>
    <t xml:space="preserve">a) 33%..65% -------------------------------------------------------------&gt; 108.200 €          
b) 65% o más -----------------------------------------------------------&gt; 216.400 € </t>
  </si>
  <si>
    <t>a) 33%..65% -------------------------------------------------------------&gt; 47.858,59 €           
b) 65% o más -----------------------------------------------------------&gt; 150.253,03 €</t>
  </si>
  <si>
    <t>46.915,00 €, más la que le corresponda en función del GRUPO</t>
  </si>
  <si>
    <t>46.085,61 €, más la que le corresponda en función del GRUPO</t>
  </si>
  <si>
    <t>44.522,98 €, más la que le corresponda en función del GRUPO</t>
  </si>
  <si>
    <t>43.020,45 €, más la que le corresponda en función del GRUPO</t>
  </si>
  <si>
    <t>40.949,96 €, más la que le corresponda en función del GRUPO</t>
  </si>
  <si>
    <t>38.999,68 €, más la que le corresponda en función del GRUPO</t>
  </si>
  <si>
    <t>37.142,55 €, más la que le corresponda en función del GRUPO</t>
  </si>
  <si>
    <t>36.060,73 €, más la que le corresponda en función del GRUPO</t>
  </si>
  <si>
    <t>Devengo del año 1987 o anterior
Consultar en la pestaña correspondiente
(esta pestaña es sólo para devengos posteriores a 1987)</t>
  </si>
  <si>
    <t>Ascendientes directos</t>
  </si>
  <si>
    <t>Descendientes directos</t>
  </si>
  <si>
    <t>Hermano/a</t>
  </si>
  <si>
    <t>GRUPO III</t>
  </si>
  <si>
    <t>Sobrino/a</t>
  </si>
  <si>
    <t>Tío/a</t>
  </si>
  <si>
    <t>Ptas</t>
  </si>
  <si>
    <t>Euros</t>
  </si>
  <si>
    <t>Pesetas</t>
  </si>
  <si>
    <t>Yerno/Nuera 
y descendientes por afinidad</t>
  </si>
  <si>
    <t>Suegro/a 
y ascendientes por afinidad</t>
  </si>
  <si>
    <t>Cuñado/a</t>
  </si>
  <si>
    <t>Tío/a político/a</t>
  </si>
  <si>
    <t>Sobrino/a político/a</t>
  </si>
  <si>
    <t>Otros</t>
  </si>
  <si>
    <t>GRUPO IV</t>
  </si>
  <si>
    <t>No</t>
  </si>
  <si>
    <t>Base liquidable en € (descontando 60 €)</t>
  </si>
  <si>
    <t>Porción ini</t>
  </si>
  <si>
    <t>% Num 1</t>
  </si>
  <si>
    <t>% Num 2</t>
  </si>
  <si>
    <t>% Num 3</t>
  </si>
  <si>
    <t>% Num 4</t>
  </si>
  <si>
    <t>% Num 5</t>
  </si>
  <si>
    <t>% Num 6</t>
  </si>
  <si>
    <t>% Num 7</t>
  </si>
  <si>
    <t>F1</t>
  </si>
  <si>
    <t>Tipo correspondiente por parentesco</t>
  </si>
  <si>
    <t>OFFSET</t>
  </si>
  <si>
    <t>F2</t>
  </si>
  <si>
    <t>Descendientes legítimos y cónyuges</t>
  </si>
  <si>
    <t>F3</t>
  </si>
  <si>
    <t>Porción hereditaria</t>
  </si>
  <si>
    <t>Moneda</t>
  </si>
  <si>
    <t>CUOTA CALCULADA</t>
  </si>
  <si>
    <t>Fila</t>
  </si>
  <si>
    <t>Ascendientes legítimos</t>
  </si>
  <si>
    <t>F4</t>
  </si>
  <si>
    <t>Descendientes y ascendientes por afinidad</t>
  </si>
  <si>
    <t>F5</t>
  </si>
  <si>
    <t>Porcion €</t>
  </si>
  <si>
    <t>Colaterales de segundo grado</t>
  </si>
  <si>
    <t>F6</t>
  </si>
  <si>
    <t>Colaterales de tercer grado</t>
  </si>
  <si>
    <t>F7</t>
  </si>
  <si>
    <t>Inicio tramo</t>
  </si>
  <si>
    <t>Fin tramo</t>
  </si>
  <si>
    <t>Porcentaje</t>
  </si>
  <si>
    <t>Instrucciones</t>
  </si>
  <si>
    <t>descontamos el exento</t>
  </si>
  <si>
    <t>Colaterales de cuarto grado</t>
  </si>
  <si>
    <t>F8</t>
  </si>
  <si>
    <t>1. Indique la fecha de devengo (asegúrese de que es anterior al 01/01/1988)</t>
  </si>
  <si>
    <t>Resto</t>
  </si>
  <si>
    <t>F9</t>
  </si>
  <si>
    <t>Fila si X</t>
  </si>
  <si>
    <t>F10</t>
  </si>
  <si>
    <t>2. Seleccione el parentesco en el desplegable</t>
  </si>
  <si>
    <t>MONEDA</t>
  </si>
  <si>
    <t>F11</t>
  </si>
  <si>
    <t>3. Indique asimismo si el valor de la porción hereditaria adquirida</t>
  </si>
  <si>
    <t>F12</t>
  </si>
  <si>
    <t>F13</t>
  </si>
  <si>
    <r>
      <t xml:space="preserve">* Exentos si &lt; 10.000 pesetas (60 €)
</t>
    </r>
    <r>
      <rPr>
        <b/>
        <i/>
        <sz val="11"/>
        <color theme="2" tint="-0.749992370372631"/>
        <rFont val="Calibri"/>
        <family val="2"/>
        <scheme val="minor"/>
      </rPr>
      <t>* Exentos seguros &lt; 500.000 pesetas (pero esta
hoja de cálculo no contempla este supuesto)</t>
    </r>
  </si>
  <si>
    <t>Exceso</t>
  </si>
  <si>
    <t>Hermanastro/a</t>
  </si>
  <si>
    <t>Hijastro/a</t>
  </si>
  <si>
    <t>Hijo/a más de 21 años</t>
  </si>
  <si>
    <t>Tío/a abuelo/a</t>
  </si>
  <si>
    <t>Abuelos/as</t>
  </si>
  <si>
    <t>Abuelas/os</t>
  </si>
  <si>
    <t>2as/3as Nupcias</t>
  </si>
  <si>
    <t>Seleccione el parentesco en el desplegable para consultar el GRUPO para la reducción por parentesco (Art. 6.2 DL 1/2011)</t>
  </si>
  <si>
    <t>Tía/o</t>
  </si>
  <si>
    <t>Madre/Padre</t>
  </si>
  <si>
    <t>Madrastra/Padrastro</t>
  </si>
  <si>
    <t>Suegro/Suegra</t>
  </si>
  <si>
    <t>Descendientes o adoptados menores de 21 años</t>
  </si>
  <si>
    <t>Hermanas/os</t>
  </si>
  <si>
    <t>Cuñadas/os</t>
  </si>
  <si>
    <t>CAUSANTE</t>
  </si>
  <si>
    <t>CÓNYUGE          GRUPO II</t>
  </si>
  <si>
    <t>Cuñados/as</t>
  </si>
  <si>
    <t>Descendientes o adoptados de 21 años o más</t>
  </si>
  <si>
    <t>Cónyuge, ascendientes o adoptantes de cualquier edad</t>
  </si>
  <si>
    <t>Sobrinas/os</t>
  </si>
  <si>
    <t>Cónyuges</t>
  </si>
  <si>
    <t>Hijas/os</t>
  </si>
  <si>
    <t>Hijos/as cónyuge</t>
  </si>
  <si>
    <t>(Padres, abuelos, bisabuelos,…, hijos, nietos, bisnietos,…)</t>
  </si>
  <si>
    <t>políticos</t>
  </si>
  <si>
    <t>Yerno/Nuera
y descendientes por afinidad</t>
  </si>
  <si>
    <t>Colaterales de 2º y 3º (hermanos, tíos, sobrinos, cuñados,…)</t>
  </si>
  <si>
    <t>Suegro/a
y ascendientes por afinidad</t>
  </si>
  <si>
    <t>Nietos/as</t>
  </si>
  <si>
    <t>Nietas/os</t>
  </si>
  <si>
    <t>Ascendientes y descendientes por afinidad</t>
  </si>
  <si>
    <t>Bisobrinas/os</t>
  </si>
  <si>
    <t>GRUPO I/II</t>
  </si>
  <si>
    <t>(Suegros, bisuegros,…, yernos, nueras, hijos del cónyuge, nietos del cónyuge,…, cónyuge de nietos, cónyuge de biznietos,…, casados en segundas nupcias y posteriores,…)</t>
  </si>
  <si>
    <t>Bisnietos/as</t>
  </si>
  <si>
    <t>(Primos, casados en segundas nupcias y posteriores con ascendientes del cónyuge, casados con los hijos/nietos/hermanos/sobrinos/tíos del cónyuge, tíos abuelos propios o afines,…)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</si>
</sst>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\ _€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NumberForma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0" xfId="0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Alignment="1" applyProtection="1">
      <alignment horizontal="center" vertical="center" wrapText="1"/>
    </xf>
    <xf numFmtId="49" fontId="0" fillId="7" borderId="0" xfId="0" applyNumberFormat="1" applyFill="1" applyAlignment="1" applyProtection="1">
      <alignment horizontal="center" vertical="center" wrapText="1"/>
    </xf>
    <xf numFmtId="49" fontId="0" fillId="8" borderId="0" xfId="0" applyNumberFormat="1" applyFill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  <protection hidden="1"/>
    </xf>
    <xf numFmtId="49" fontId="3" fillId="9" borderId="0" xfId="0" applyNumberFormat="1" applyFont="1" applyFill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8" borderId="0" xfId="0" applyNumberFormat="1" applyFill="1" applyAlignment="1" applyProtection="1">
      <alignment horizontal="center" vertical="center" wrapText="1"/>
      <protection hidden="1"/>
    </xf>
    <xf numFmtId="6" fontId="0" fillId="2" borderId="0" xfId="0" applyNumberFormat="1" applyFill="1" applyAlignment="1" applyProtection="1">
      <alignment horizontal="center" vertical="center" wrapText="1"/>
    </xf>
    <xf numFmtId="8" fontId="0" fillId="2" borderId="0" xfId="0" applyNumberFormat="1" applyFill="1" applyAlignment="1" applyProtection="1">
      <alignment horizontal="center" vertical="center" wrapText="1"/>
    </xf>
    <xf numFmtId="164" fontId="0" fillId="2" borderId="0" xfId="0" applyNumberFormat="1" applyFill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64" fontId="0" fillId="6" borderId="0" xfId="0" applyNumberFormat="1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9" fontId="0" fillId="2" borderId="0" xfId="0" applyNumberFormat="1" applyFill="1" applyAlignment="1" applyProtection="1">
      <alignment horizontal="center" vertical="center" wrapText="1"/>
    </xf>
    <xf numFmtId="164" fontId="5" fillId="11" borderId="1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9" fontId="5" fillId="11" borderId="1" xfId="0" applyNumberFormat="1" applyFont="1" applyFill="1" applyBorder="1" applyAlignment="1" applyProtection="1">
      <alignment horizontal="center" vertical="center" wrapText="1"/>
    </xf>
    <xf numFmtId="0" fontId="5" fillId="7" borderId="10" xfId="0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ill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1" fillId="9" borderId="0" xfId="0" applyNumberFormat="1" applyFont="1" applyFill="1" applyAlignment="1" applyProtection="1">
      <alignment horizontal="center" vertical="center" wrapText="1"/>
    </xf>
    <xf numFmtId="0" fontId="4" fillId="12" borderId="16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Alignment="1" applyProtection="1">
      <alignment horizontal="center" vertical="center" wrapText="1"/>
    </xf>
    <xf numFmtId="9" fontId="0" fillId="4" borderId="0" xfId="0" applyNumberFormat="1" applyFill="1" applyAlignment="1" applyProtection="1">
      <alignment horizontal="center" vertical="center" wrapText="1"/>
    </xf>
    <xf numFmtId="164" fontId="0" fillId="4" borderId="0" xfId="0" applyNumberFormat="1" applyFill="1" applyBorder="1" applyAlignment="1" applyProtection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5" borderId="0" xfId="0" applyNumberFormat="1" applyFont="1" applyFill="1" applyAlignment="1" applyProtection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6" borderId="0" xfId="0" applyNumberFormat="1" applyFont="1" applyFill="1" applyAlignment="1" applyProtection="1">
      <alignment horizontal="left" vertical="center" wrapText="1"/>
    </xf>
    <xf numFmtId="0" fontId="0" fillId="6" borderId="0" xfId="0" applyFill="1" applyAlignment="1">
      <alignment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164" fontId="8" fillId="7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4" borderId="0" xfId="0" applyNumberForma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 wrapText="1"/>
    </xf>
    <xf numFmtId="164" fontId="2" fillId="13" borderId="0" xfId="0" applyNumberFormat="1" applyFont="1" applyFill="1" applyAlignment="1" applyProtection="1">
      <alignment vertical="center" wrapText="1"/>
    </xf>
    <xf numFmtId="0" fontId="2" fillId="13" borderId="0" xfId="0" applyFont="1" applyFill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right" vertical="center" wrapText="1"/>
    </xf>
    <xf numFmtId="0" fontId="0" fillId="2" borderId="0" xfId="0" applyNumberFormat="1" applyFill="1" applyAlignment="1" applyProtection="1">
      <alignment horizontal="left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0" fillId="14" borderId="17" xfId="0" applyNumberFormat="1" applyFill="1" applyBorder="1" applyAlignment="1" applyProtection="1">
      <alignment horizontal="right" vertical="center" wrapText="1"/>
    </xf>
    <xf numFmtId="0" fontId="0" fillId="14" borderId="18" xfId="0" applyNumberFormat="1" applyFill="1" applyBorder="1" applyAlignment="1" applyProtection="1">
      <alignment horizontal="center" vertical="center" wrapText="1"/>
    </xf>
    <xf numFmtId="0" fontId="0" fillId="14" borderId="19" xfId="0" applyNumberFormat="1" applyFill="1" applyBorder="1" applyAlignment="1" applyProtection="1">
      <alignment horizontal="left" vertical="center" wrapText="1"/>
    </xf>
    <xf numFmtId="0" fontId="11" fillId="7" borderId="20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1" fillId="8" borderId="20" xfId="0" applyNumberFormat="1" applyFont="1" applyFill="1" applyBorder="1" applyAlignment="1" applyProtection="1">
      <alignment horizontal="center" vertical="center" wrapText="1"/>
    </xf>
    <xf numFmtId="0" fontId="0" fillId="8" borderId="20" xfId="0" applyNumberFormat="1" applyFill="1" applyBorder="1" applyAlignment="1" applyProtection="1">
      <alignment horizontal="center" vertical="center" wrapText="1"/>
    </xf>
    <xf numFmtId="0" fontId="0" fillId="14" borderId="20" xfId="0" applyNumberFormat="1" applyFill="1" applyBorder="1" applyAlignment="1" applyProtection="1">
      <alignment horizontal="center" vertical="center" wrapText="1"/>
    </xf>
    <xf numFmtId="0" fontId="2" fillId="14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7" borderId="24" xfId="0" applyNumberFormat="1" applyFont="1" applyFill="1" applyBorder="1" applyAlignment="1" applyProtection="1">
      <alignment horizontal="center" vertical="center" wrapText="1"/>
    </xf>
    <xf numFmtId="0" fontId="11" fillId="8" borderId="24" xfId="0" applyNumberFormat="1" applyFont="1" applyFill="1" applyBorder="1" applyAlignment="1" applyProtection="1">
      <alignment horizontal="center" vertical="center" wrapText="1"/>
    </xf>
    <xf numFmtId="0" fontId="0" fillId="8" borderId="24" xfId="0" applyNumberFormat="1" applyFill="1" applyBorder="1" applyAlignment="1" applyProtection="1">
      <alignment horizontal="center" vertical="center" wrapText="1"/>
    </xf>
    <xf numFmtId="0" fontId="0" fillId="14" borderId="24" xfId="0" applyNumberForma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5" borderId="0" xfId="0" applyNumberFormat="1" applyFont="1" applyFill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8" borderId="17" xfId="0" applyNumberFormat="1" applyFill="1" applyBorder="1" applyAlignment="1" applyProtection="1">
      <alignment horizontal="right" vertical="center" wrapText="1"/>
    </xf>
    <xf numFmtId="0" fontId="0" fillId="8" borderId="18" xfId="0" applyNumberFormat="1" applyFill="1" applyBorder="1" applyAlignment="1" applyProtection="1">
      <alignment horizontal="center" vertical="center" wrapText="1"/>
    </xf>
    <xf numFmtId="0" fontId="0" fillId="8" borderId="19" xfId="0" applyNumberFormat="1" applyFill="1" applyBorder="1" applyAlignment="1" applyProtection="1">
      <alignment horizontal="left" vertical="center" wrapText="1"/>
    </xf>
    <xf numFmtId="0" fontId="2" fillId="8" borderId="21" xfId="0" applyNumberFormat="1" applyFont="1" applyFill="1" applyBorder="1" applyAlignment="1" applyProtection="1">
      <alignment horizontal="center" vertical="center" wrapText="1"/>
    </xf>
    <xf numFmtId="0" fontId="13" fillId="7" borderId="25" xfId="0" applyNumberFormat="1" applyFont="1" applyFill="1" applyBorder="1" applyAlignment="1" applyProtection="1">
      <alignment horizontal="center" vertical="center" wrapText="1"/>
    </xf>
    <xf numFmtId="0" fontId="13" fillId="8" borderId="25" xfId="0" applyNumberFormat="1" applyFont="1" applyFill="1" applyBorder="1" applyAlignment="1" applyProtection="1">
      <alignment horizontal="center" vertical="center" wrapText="1"/>
    </xf>
    <xf numFmtId="0" fontId="2" fillId="8" borderId="25" xfId="0" applyNumberFormat="1" applyFont="1" applyFill="1" applyBorder="1" applyAlignment="1" applyProtection="1">
      <alignment horizontal="center" vertical="center" wrapText="1"/>
    </xf>
    <xf numFmtId="0" fontId="2" fillId="14" borderId="25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4" fillId="4" borderId="0" xfId="0" applyNumberFormat="1" applyFont="1" applyFill="1" applyAlignment="1" applyProtection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" fillId="9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7" borderId="26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8" borderId="29" xfId="0" applyNumberFormat="1" applyFill="1" applyBorder="1" applyAlignment="1" applyProtection="1">
      <alignment horizontal="right" vertical="center" wrapText="1"/>
    </xf>
    <xf numFmtId="0" fontId="0" fillId="8" borderId="0" xfId="0" applyNumberFormat="1" applyFill="1" applyBorder="1" applyAlignment="1" applyProtection="1">
      <alignment horizontal="center" vertical="center" wrapText="1"/>
    </xf>
    <xf numFmtId="0" fontId="0" fillId="8" borderId="30" xfId="0" applyNumberFormat="1" applyFill="1" applyBorder="1" applyAlignment="1" applyProtection="1">
      <alignment horizontal="left" vertical="center" wrapText="1"/>
    </xf>
    <xf numFmtId="0" fontId="2" fillId="14" borderId="24" xfId="0" applyNumberFormat="1" applyFont="1" applyFill="1" applyBorder="1" applyAlignment="1" applyProtection="1">
      <alignment horizontal="center" vertical="center" wrapText="1"/>
    </xf>
    <xf numFmtId="0" fontId="0" fillId="14" borderId="24" xfId="0" applyNumberFormat="1" applyFill="1" applyBorder="1" applyAlignment="1" applyProtection="1">
      <alignment horizontal="left" vertical="center" wrapText="1"/>
    </xf>
    <xf numFmtId="0" fontId="0" fillId="7" borderId="20" xfId="0" applyNumberFormat="1" applyFill="1" applyBorder="1" applyAlignment="1" applyProtection="1">
      <alignment horizontal="center" vertical="center" wrapText="1"/>
    </xf>
    <xf numFmtId="0" fontId="15" fillId="4" borderId="0" xfId="0" applyNumberFormat="1" applyFont="1" applyFill="1" applyAlignment="1" applyProtection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0" fillId="7" borderId="24" xfId="0" applyNumberFormat="1" applyFill="1" applyBorder="1" applyAlignment="1" applyProtection="1">
      <alignment horizontal="center" vertical="center" wrapText="1"/>
    </xf>
    <xf numFmtId="0" fontId="16" fillId="4" borderId="0" xfId="0" applyNumberFormat="1" applyFont="1" applyFill="1" applyAlignment="1" applyProtection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2" fillId="7" borderId="25" xfId="0" applyNumberFormat="1" applyFont="1" applyFill="1" applyBorder="1" applyAlignment="1" applyProtection="1">
      <alignment horizontal="center" vertical="center" wrapText="1"/>
    </xf>
    <xf numFmtId="0" fontId="0" fillId="14" borderId="17" xfId="0" applyNumberFormat="1" applyFill="1" applyBorder="1" applyAlignment="1" applyProtection="1">
      <alignment horizontal="center" vertical="center" wrapText="1"/>
    </xf>
    <xf numFmtId="0" fontId="0" fillId="14" borderId="19" xfId="0" applyNumberFormat="1" applyFill="1" applyBorder="1" applyAlignment="1" applyProtection="1">
      <alignment horizontal="center" vertical="center" wrapText="1"/>
    </xf>
    <xf numFmtId="0" fontId="17" fillId="4" borderId="0" xfId="0" applyNumberFormat="1" applyFont="1" applyFill="1" applyAlignment="1" applyProtection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0" fillId="2" borderId="0" xfId="0" applyNumberForma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33">
    <dxf>
      <font>
        <b/>
        <i val="0"/>
        <strike val="0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strike val="0"/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NULL"/><Relationship Id="rId1" Type="http://schemas.openxmlformats.org/officeDocument/2006/relationships/image" Target="../media/image1.png"/><Relationship Id="rId6" Type="http://schemas.openxmlformats.org/officeDocument/2006/relationships/image" Target="NULL"/><Relationship Id="rId5" Type="http://schemas.openxmlformats.org/officeDocument/2006/relationships/image" Target="../media/image3.png"/><Relationship Id="rId4" Type="http://schemas.openxmlformats.org/officeDocument/2006/relationships/image" Target="NULL"/><Relationship Id="rId9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2</xdr:row>
      <xdr:rowOff>228600</xdr:rowOff>
    </xdr:from>
    <xdr:to>
      <xdr:col>9</xdr:col>
      <xdr:colOff>366300</xdr:colOff>
      <xdr:row>4</xdr:row>
      <xdr:rowOff>13875</xdr:rowOff>
    </xdr:to>
    <xdr:pic>
      <xdr:nvPicPr>
        <xdr:cNvPr id="2" name="Gráfico 4" descr="Anillos de boda">
          <a:extLst>
            <a:ext uri="{FF2B5EF4-FFF2-40B4-BE49-F238E27FC236}">
              <a16:creationId xmlns:a16="http://schemas.microsoft.com/office/drawing/2014/main" id="{CFC00F0D-3BF8-45FF-B4D8-F89321D50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286500" y="67627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</xdr:row>
      <xdr:rowOff>95250</xdr:rowOff>
    </xdr:from>
    <xdr:to>
      <xdr:col>11</xdr:col>
      <xdr:colOff>480600</xdr:colOff>
      <xdr:row>4</xdr:row>
      <xdr:rowOff>109125</xdr:rowOff>
    </xdr:to>
    <xdr:pic>
      <xdr:nvPicPr>
        <xdr:cNvPr id="3" name="Gráfico 7" descr="Flechas con cheurón RTL">
          <a:extLst>
            <a:ext uri="{FF2B5EF4-FFF2-40B4-BE49-F238E27FC236}">
              <a16:creationId xmlns:a16="http://schemas.microsoft.com/office/drawing/2014/main" id="{EE642E6C-6E99-4D8A-A964-286C253A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7829550" y="771525"/>
          <a:ext cx="252000" cy="252000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6</xdr:row>
      <xdr:rowOff>95250</xdr:rowOff>
    </xdr:from>
    <xdr:ext cx="252000" cy="252000"/>
    <xdr:pic>
      <xdr:nvPicPr>
        <xdr:cNvPr id="4" name="Gráfico 10" descr="Flechas con cheurón RTL">
          <a:extLst>
            <a:ext uri="{FF2B5EF4-FFF2-40B4-BE49-F238E27FC236}">
              <a16:creationId xmlns:a16="http://schemas.microsoft.com/office/drawing/2014/main" id="{3FFF5873-B5E1-44D4-ADCC-485235AF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7829550" y="14859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5</xdr:row>
      <xdr:rowOff>228600</xdr:rowOff>
    </xdr:from>
    <xdr:ext cx="252000" cy="252000"/>
    <xdr:pic>
      <xdr:nvPicPr>
        <xdr:cNvPr id="5" name="Gráfico 12" descr="Anillos de boda">
          <a:extLst>
            <a:ext uri="{FF2B5EF4-FFF2-40B4-BE49-F238E27FC236}">
              <a16:creationId xmlns:a16="http://schemas.microsoft.com/office/drawing/2014/main" id="{AE55C52E-B992-45A7-9058-7FB421A97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286500" y="1381125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12</xdr:col>
      <xdr:colOff>542925</xdr:colOff>
      <xdr:row>4</xdr:row>
      <xdr:rowOff>123825</xdr:rowOff>
    </xdr:from>
    <xdr:to>
      <xdr:col>12</xdr:col>
      <xdr:colOff>794925</xdr:colOff>
      <xdr:row>5</xdr:row>
      <xdr:rowOff>137700</xdr:rowOff>
    </xdr:to>
    <xdr:pic>
      <xdr:nvPicPr>
        <xdr:cNvPr id="6" name="Gráfico 15" descr="Flechas con cheurón RTL">
          <a:extLst>
            <a:ext uri="{FF2B5EF4-FFF2-40B4-BE49-F238E27FC236}">
              <a16:creationId xmlns:a16="http://schemas.microsoft.com/office/drawing/2014/main" id="{947C8B90-72C8-4DD4-9517-45966348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5400000">
          <a:off x="8858250" y="1038225"/>
          <a:ext cx="252000" cy="252000"/>
        </a:xfrm>
        <a:prstGeom prst="rect">
          <a:avLst/>
        </a:prstGeom>
      </xdr:spPr>
    </xdr:pic>
    <xdr:clientData/>
  </xdr:twoCellAnchor>
  <xdr:oneCellAnchor>
    <xdr:from>
      <xdr:col>14</xdr:col>
      <xdr:colOff>514350</xdr:colOff>
      <xdr:row>2</xdr:row>
      <xdr:rowOff>228600</xdr:rowOff>
    </xdr:from>
    <xdr:ext cx="252000" cy="252000"/>
    <xdr:pic>
      <xdr:nvPicPr>
        <xdr:cNvPr id="7" name="Gráfico 16" descr="Anillos de boda">
          <a:extLst>
            <a:ext uri="{FF2B5EF4-FFF2-40B4-BE49-F238E27FC236}">
              <a16:creationId xmlns:a16="http://schemas.microsoft.com/office/drawing/2014/main" id="{513A2AC3-6D98-458A-9FE3-DB84E42E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0115550" y="676275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12</xdr:col>
      <xdr:colOff>552450</xdr:colOff>
      <xdr:row>8</xdr:row>
      <xdr:rowOff>123825</xdr:rowOff>
    </xdr:from>
    <xdr:to>
      <xdr:col>12</xdr:col>
      <xdr:colOff>804450</xdr:colOff>
      <xdr:row>9</xdr:row>
      <xdr:rowOff>137700</xdr:rowOff>
    </xdr:to>
    <xdr:pic>
      <xdr:nvPicPr>
        <xdr:cNvPr id="8" name="Gráfico 17" descr="Flechas con cheurón RTL">
          <a:extLst>
            <a:ext uri="{FF2B5EF4-FFF2-40B4-BE49-F238E27FC236}">
              <a16:creationId xmlns:a16="http://schemas.microsoft.com/office/drawing/2014/main" id="{21938C42-969B-49E4-91DD-6306E6E8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5400000">
          <a:off x="8867775" y="1990725"/>
          <a:ext cx="252000" cy="252000"/>
        </a:xfrm>
        <a:prstGeom prst="rect">
          <a:avLst/>
        </a:prstGeom>
      </xdr:spPr>
    </xdr:pic>
    <xdr:clientData/>
  </xdr:twoCellAnchor>
  <xdr:oneCellAnchor>
    <xdr:from>
      <xdr:col>15</xdr:col>
      <xdr:colOff>57150</xdr:colOff>
      <xdr:row>9</xdr:row>
      <xdr:rowOff>152400</xdr:rowOff>
    </xdr:from>
    <xdr:ext cx="360000" cy="360000"/>
    <xdr:pic>
      <xdr:nvPicPr>
        <xdr:cNvPr id="9" name="Gráfico 19" descr="Anillos de boda">
          <a:extLst>
            <a:ext uri="{FF2B5EF4-FFF2-40B4-BE49-F238E27FC236}">
              <a16:creationId xmlns:a16="http://schemas.microsoft.com/office/drawing/2014/main" id="{A2CF4402-A8DD-493D-877A-93021061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0848975" y="2257425"/>
          <a:ext cx="360000" cy="360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4</xdr:row>
      <xdr:rowOff>123825</xdr:rowOff>
    </xdr:from>
    <xdr:ext cx="252000" cy="252000"/>
    <xdr:pic>
      <xdr:nvPicPr>
        <xdr:cNvPr id="10" name="Gráfico 23" descr="Flechas con cheurón RTL">
          <a:extLst>
            <a:ext uri="{FF2B5EF4-FFF2-40B4-BE49-F238E27FC236}">
              <a16:creationId xmlns:a16="http://schemas.microsoft.com/office/drawing/2014/main" id="{8BFA142E-5B6F-4648-8017-AEF41EE9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5400000">
          <a:off x="11801475" y="103822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2</xdr:row>
      <xdr:rowOff>228600</xdr:rowOff>
    </xdr:from>
    <xdr:ext cx="252000" cy="252000"/>
    <xdr:pic>
      <xdr:nvPicPr>
        <xdr:cNvPr id="11" name="Gráfico 24" descr="Anillos de boda">
          <a:extLst>
            <a:ext uri="{FF2B5EF4-FFF2-40B4-BE49-F238E27FC236}">
              <a16:creationId xmlns:a16="http://schemas.microsoft.com/office/drawing/2014/main" id="{CFA854E1-EA53-4BA9-84E9-DD209CCBB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068300" y="67627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8</xdr:row>
      <xdr:rowOff>123825</xdr:rowOff>
    </xdr:from>
    <xdr:ext cx="252000" cy="252000"/>
    <xdr:pic>
      <xdr:nvPicPr>
        <xdr:cNvPr id="12" name="Gráfico 25" descr="Flechas con cheurón RTL">
          <a:extLst>
            <a:ext uri="{FF2B5EF4-FFF2-40B4-BE49-F238E27FC236}">
              <a16:creationId xmlns:a16="http://schemas.microsoft.com/office/drawing/2014/main" id="{F7ABE706-DEE7-4CCB-80C7-3B170884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5400000">
          <a:off x="11801475" y="1990725"/>
          <a:ext cx="252000" cy="252000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6</xdr:row>
      <xdr:rowOff>95250</xdr:rowOff>
    </xdr:from>
    <xdr:ext cx="252000" cy="252000"/>
    <xdr:pic>
      <xdr:nvPicPr>
        <xdr:cNvPr id="13" name="Gráfico 27" descr="Flechas con cheurón RTL">
          <a:extLst>
            <a:ext uri="{FF2B5EF4-FFF2-40B4-BE49-F238E27FC236}">
              <a16:creationId xmlns:a16="http://schemas.microsoft.com/office/drawing/2014/main" id="{8737C24E-544D-4FAB-9D48-2D9BC419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flipH="1">
          <a:off x="13973175" y="148590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5</xdr:row>
      <xdr:rowOff>228600</xdr:rowOff>
    </xdr:from>
    <xdr:ext cx="252000" cy="252000"/>
    <xdr:pic>
      <xdr:nvPicPr>
        <xdr:cNvPr id="14" name="Gráfico 30" descr="Anillos de boda">
          <a:extLst>
            <a:ext uri="{FF2B5EF4-FFF2-40B4-BE49-F238E27FC236}">
              <a16:creationId xmlns:a16="http://schemas.microsoft.com/office/drawing/2014/main" id="{B0FD47B1-B528-40AF-9344-761284082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5859125" y="1381125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228600</xdr:colOff>
      <xdr:row>10</xdr:row>
      <xdr:rowOff>0</xdr:rowOff>
    </xdr:from>
    <xdr:ext cx="252000" cy="252000"/>
    <xdr:pic>
      <xdr:nvPicPr>
        <xdr:cNvPr id="15" name="Gráfico 31" descr="Flechas con cheurón RTL">
          <a:extLst>
            <a:ext uri="{FF2B5EF4-FFF2-40B4-BE49-F238E27FC236}">
              <a16:creationId xmlns:a16="http://schemas.microsoft.com/office/drawing/2014/main" id="{A99B39A2-C577-4612-9930-42F2B9A91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7829550" y="2343150"/>
          <a:ext cx="252000" cy="252000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10</xdr:row>
      <xdr:rowOff>0</xdr:rowOff>
    </xdr:from>
    <xdr:ext cx="252000" cy="252000"/>
    <xdr:pic>
      <xdr:nvPicPr>
        <xdr:cNvPr id="16" name="Gráfico 33" descr="Flechas con cheurón RTL">
          <a:extLst>
            <a:ext uri="{FF2B5EF4-FFF2-40B4-BE49-F238E27FC236}">
              <a16:creationId xmlns:a16="http://schemas.microsoft.com/office/drawing/2014/main" id="{BA8F0D63-24E7-4551-99A5-EE266FCF5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flipH="1">
          <a:off x="13973175" y="2343150"/>
          <a:ext cx="252000" cy="252000"/>
        </a:xfrm>
        <a:prstGeom prst="rect">
          <a:avLst/>
        </a:prstGeom>
      </xdr:spPr>
    </xdr:pic>
    <xdr:clientData/>
  </xdr:oneCellAnchor>
  <xdr:oneCellAnchor>
    <xdr:from>
      <xdr:col>12</xdr:col>
      <xdr:colOff>542925</xdr:colOff>
      <xdr:row>14</xdr:row>
      <xdr:rowOff>123825</xdr:rowOff>
    </xdr:from>
    <xdr:ext cx="252000" cy="252000"/>
    <xdr:pic>
      <xdr:nvPicPr>
        <xdr:cNvPr id="17" name="Gráfico 34" descr="Flechas con cheurón RTL">
          <a:extLst>
            <a:ext uri="{FF2B5EF4-FFF2-40B4-BE49-F238E27FC236}">
              <a16:creationId xmlns:a16="http://schemas.microsoft.com/office/drawing/2014/main" id="{97E40FBE-8CFD-4F1C-AC59-BC4A59D42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8858250" y="3419475"/>
          <a:ext cx="252000" cy="252000"/>
        </a:xfrm>
        <a:prstGeom prst="rect">
          <a:avLst/>
        </a:prstGeom>
      </xdr:spPr>
    </xdr:pic>
    <xdr:clientData/>
  </xdr:oneCellAnchor>
  <xdr:oneCellAnchor>
    <xdr:from>
      <xdr:col>14</xdr:col>
      <xdr:colOff>514350</xdr:colOff>
      <xdr:row>12</xdr:row>
      <xdr:rowOff>228600</xdr:rowOff>
    </xdr:from>
    <xdr:ext cx="252000" cy="252000"/>
    <xdr:pic>
      <xdr:nvPicPr>
        <xdr:cNvPr id="18" name="Gráfico 35" descr="Anillos de boda">
          <a:extLst>
            <a:ext uri="{FF2B5EF4-FFF2-40B4-BE49-F238E27FC236}">
              <a16:creationId xmlns:a16="http://schemas.microsoft.com/office/drawing/2014/main" id="{9BA31E1C-3C97-4C0F-A8ED-2148349AD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0115550" y="3048000"/>
          <a:ext cx="252000" cy="252000"/>
        </a:xfrm>
        <a:prstGeom prst="rect">
          <a:avLst/>
        </a:prstGeom>
      </xdr:spPr>
    </xdr:pic>
    <xdr:clientData/>
  </xdr:oneCellAnchor>
  <xdr:oneCellAnchor>
    <xdr:from>
      <xdr:col>14</xdr:col>
      <xdr:colOff>514350</xdr:colOff>
      <xdr:row>15</xdr:row>
      <xdr:rowOff>228600</xdr:rowOff>
    </xdr:from>
    <xdr:ext cx="252000" cy="252000"/>
    <xdr:pic>
      <xdr:nvPicPr>
        <xdr:cNvPr id="19" name="Gráfico 36" descr="Anillos de boda">
          <a:extLst>
            <a:ext uri="{FF2B5EF4-FFF2-40B4-BE49-F238E27FC236}">
              <a16:creationId xmlns:a16="http://schemas.microsoft.com/office/drawing/2014/main" id="{C1AFA4D4-F9D9-4408-B501-CD9A7D2F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0115550" y="376237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12</xdr:row>
      <xdr:rowOff>228600</xdr:rowOff>
    </xdr:from>
    <xdr:ext cx="252000" cy="252000"/>
    <xdr:pic>
      <xdr:nvPicPr>
        <xdr:cNvPr id="20" name="Gráfico 38" descr="Anillos de boda">
          <a:extLst>
            <a:ext uri="{FF2B5EF4-FFF2-40B4-BE49-F238E27FC236}">
              <a16:creationId xmlns:a16="http://schemas.microsoft.com/office/drawing/2014/main" id="{00B1C7DD-6169-4DE9-B189-57ED7B48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068300" y="3048000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542925</xdr:colOff>
      <xdr:row>14</xdr:row>
      <xdr:rowOff>123825</xdr:rowOff>
    </xdr:from>
    <xdr:ext cx="252000" cy="252000"/>
    <xdr:pic>
      <xdr:nvPicPr>
        <xdr:cNvPr id="21" name="Gráfico 40" descr="Flechas con cheurón RTL">
          <a:extLst>
            <a:ext uri="{FF2B5EF4-FFF2-40B4-BE49-F238E27FC236}">
              <a16:creationId xmlns:a16="http://schemas.microsoft.com/office/drawing/2014/main" id="{F9EFFFBA-F27F-4233-B6C1-DDADC1556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11811000" y="341947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542925</xdr:colOff>
      <xdr:row>17</xdr:row>
      <xdr:rowOff>123825</xdr:rowOff>
    </xdr:from>
    <xdr:ext cx="252000" cy="252000"/>
    <xdr:pic>
      <xdr:nvPicPr>
        <xdr:cNvPr id="22" name="Gráfico 41" descr="Flechas con cheurón RTL">
          <a:extLst>
            <a:ext uri="{FF2B5EF4-FFF2-40B4-BE49-F238E27FC236}">
              <a16:creationId xmlns:a16="http://schemas.microsoft.com/office/drawing/2014/main" id="{CF492E1E-D3A1-4B88-92D1-0560F150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11811000" y="4133850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15</xdr:row>
      <xdr:rowOff>228600</xdr:rowOff>
    </xdr:from>
    <xdr:ext cx="252000" cy="252000"/>
    <xdr:pic>
      <xdr:nvPicPr>
        <xdr:cNvPr id="23" name="Gráfico 42" descr="Anillos de boda">
          <a:extLst>
            <a:ext uri="{FF2B5EF4-FFF2-40B4-BE49-F238E27FC236}">
              <a16:creationId xmlns:a16="http://schemas.microsoft.com/office/drawing/2014/main" id="{AF5634DD-B9C8-449B-A656-F47895EB6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068300" y="376237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18</xdr:row>
      <xdr:rowOff>228600</xdr:rowOff>
    </xdr:from>
    <xdr:ext cx="252000" cy="252000"/>
    <xdr:pic>
      <xdr:nvPicPr>
        <xdr:cNvPr id="24" name="Gráfico 43" descr="Anillos de boda">
          <a:extLst>
            <a:ext uri="{FF2B5EF4-FFF2-40B4-BE49-F238E27FC236}">
              <a16:creationId xmlns:a16="http://schemas.microsoft.com/office/drawing/2014/main" id="{7AD5EF1A-3713-416B-992B-F5E3FB758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068300" y="4476750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11</xdr:row>
      <xdr:rowOff>123825</xdr:rowOff>
    </xdr:from>
    <xdr:ext cx="252000" cy="252000"/>
    <xdr:pic>
      <xdr:nvPicPr>
        <xdr:cNvPr id="25" name="Gráfico 44" descr="Flechas con cheurón RTL">
          <a:extLst>
            <a:ext uri="{FF2B5EF4-FFF2-40B4-BE49-F238E27FC236}">
              <a16:creationId xmlns:a16="http://schemas.microsoft.com/office/drawing/2014/main" id="{24F52598-7617-4148-8F97-B2E73BDF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11801475" y="2705100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15</xdr:col>
      <xdr:colOff>19050</xdr:colOff>
      <xdr:row>11</xdr:row>
      <xdr:rowOff>76200</xdr:rowOff>
    </xdr:from>
    <xdr:to>
      <xdr:col>15</xdr:col>
      <xdr:colOff>379050</xdr:colOff>
      <xdr:row>12</xdr:row>
      <xdr:rowOff>198075</xdr:rowOff>
    </xdr:to>
    <xdr:pic>
      <xdr:nvPicPr>
        <xdr:cNvPr id="26" name="Gráfico 46" descr="Flecha curva en el sentido contrario a las agujas del reloj">
          <a:extLst>
            <a:ext uri="{FF2B5EF4-FFF2-40B4-BE49-F238E27FC236}">
              <a16:creationId xmlns:a16="http://schemas.microsoft.com/office/drawing/2014/main" id="{CC57B1CC-893A-4FCF-A090-F0A1555E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flipV="1">
          <a:off x="10810875" y="2657475"/>
          <a:ext cx="360000" cy="360000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9</xdr:row>
      <xdr:rowOff>228600</xdr:rowOff>
    </xdr:from>
    <xdr:ext cx="252000" cy="252000"/>
    <xdr:pic>
      <xdr:nvPicPr>
        <xdr:cNvPr id="27" name="Gráfico 63" descr="Anillos de boda">
          <a:extLst>
            <a:ext uri="{FF2B5EF4-FFF2-40B4-BE49-F238E27FC236}">
              <a16:creationId xmlns:a16="http://schemas.microsoft.com/office/drawing/2014/main" id="{0BF34506-5A07-40BC-A301-9FA62809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286500" y="2333625"/>
          <a:ext cx="252000" cy="252000"/>
        </a:xfrm>
        <a:prstGeom prst="rect">
          <a:avLst/>
        </a:prstGeom>
      </xdr:spPr>
    </xdr:pic>
    <xdr:clientData/>
  </xdr:oneCellAnchor>
  <xdr:oneCellAnchor>
    <xdr:from>
      <xdr:col>8</xdr:col>
      <xdr:colOff>390525</xdr:colOff>
      <xdr:row>11</xdr:row>
      <xdr:rowOff>123825</xdr:rowOff>
    </xdr:from>
    <xdr:ext cx="252000" cy="252000"/>
    <xdr:pic>
      <xdr:nvPicPr>
        <xdr:cNvPr id="28" name="Gráfico 65" descr="Flechas con cheurón RTL">
          <a:extLst>
            <a:ext uri="{FF2B5EF4-FFF2-40B4-BE49-F238E27FC236}">
              <a16:creationId xmlns:a16="http://schemas.microsoft.com/office/drawing/2014/main" id="{190942B6-25CB-4EFB-8CF9-0FF259FA4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5610225" y="27051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12</xdr:row>
      <xdr:rowOff>228600</xdr:rowOff>
    </xdr:from>
    <xdr:ext cx="252000" cy="252000"/>
    <xdr:pic>
      <xdr:nvPicPr>
        <xdr:cNvPr id="29" name="Gráfico 66" descr="Anillos de boda">
          <a:extLst>
            <a:ext uri="{FF2B5EF4-FFF2-40B4-BE49-F238E27FC236}">
              <a16:creationId xmlns:a16="http://schemas.microsoft.com/office/drawing/2014/main" id="{FE3689BE-C54C-43D7-ABAB-F956A49E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286500" y="3048000"/>
          <a:ext cx="252000" cy="252000"/>
        </a:xfrm>
        <a:prstGeom prst="rect">
          <a:avLst/>
        </a:prstGeom>
      </xdr:spPr>
    </xdr:pic>
    <xdr:clientData/>
  </xdr:oneCellAnchor>
  <xdr:oneCellAnchor>
    <xdr:from>
      <xdr:col>8</xdr:col>
      <xdr:colOff>400050</xdr:colOff>
      <xdr:row>15</xdr:row>
      <xdr:rowOff>123825</xdr:rowOff>
    </xdr:from>
    <xdr:ext cx="252000" cy="252000"/>
    <xdr:pic>
      <xdr:nvPicPr>
        <xdr:cNvPr id="30" name="Gráfico 67" descr="Flechas con cheurón RTL">
          <a:extLst>
            <a:ext uri="{FF2B5EF4-FFF2-40B4-BE49-F238E27FC236}">
              <a16:creationId xmlns:a16="http://schemas.microsoft.com/office/drawing/2014/main" id="{611F64DA-C357-4D0D-813E-2F2EF0053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5619750" y="36576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16</xdr:row>
      <xdr:rowOff>228600</xdr:rowOff>
    </xdr:from>
    <xdr:ext cx="252000" cy="252000"/>
    <xdr:pic>
      <xdr:nvPicPr>
        <xdr:cNvPr id="31" name="Gráfico 68" descr="Anillos de boda">
          <a:extLst>
            <a:ext uri="{FF2B5EF4-FFF2-40B4-BE49-F238E27FC236}">
              <a16:creationId xmlns:a16="http://schemas.microsoft.com/office/drawing/2014/main" id="{203FB842-E6FF-4C60-A4AF-BDA316F66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286500" y="400050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9</xdr:row>
      <xdr:rowOff>228600</xdr:rowOff>
    </xdr:from>
    <xdr:ext cx="252000" cy="252000"/>
    <xdr:pic>
      <xdr:nvPicPr>
        <xdr:cNvPr id="32" name="Gráfico 69" descr="Anillos de boda">
          <a:extLst>
            <a:ext uri="{FF2B5EF4-FFF2-40B4-BE49-F238E27FC236}">
              <a16:creationId xmlns:a16="http://schemas.microsoft.com/office/drawing/2014/main" id="{92A2C924-3088-4F37-A770-7DCF002FB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5859125" y="2333625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390525</xdr:colOff>
      <xdr:row>11</xdr:row>
      <xdr:rowOff>123825</xdr:rowOff>
    </xdr:from>
    <xdr:ext cx="252000" cy="252000"/>
    <xdr:pic>
      <xdr:nvPicPr>
        <xdr:cNvPr id="33" name="Gráfico 70" descr="Flechas con cheurón RTL">
          <a:extLst>
            <a:ext uri="{FF2B5EF4-FFF2-40B4-BE49-F238E27FC236}">
              <a16:creationId xmlns:a16="http://schemas.microsoft.com/office/drawing/2014/main" id="{AB2A9C89-1513-461A-BEB0-3840561B5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14849475" y="270510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13</xdr:row>
      <xdr:rowOff>114300</xdr:rowOff>
    </xdr:from>
    <xdr:ext cx="252000" cy="252000"/>
    <xdr:pic>
      <xdr:nvPicPr>
        <xdr:cNvPr id="34" name="Gráfico 71" descr="Anillos de boda">
          <a:extLst>
            <a:ext uri="{FF2B5EF4-FFF2-40B4-BE49-F238E27FC236}">
              <a16:creationId xmlns:a16="http://schemas.microsoft.com/office/drawing/2014/main" id="{C438C6DC-FC21-472B-99AE-32306E8C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5859125" y="3171825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390525</xdr:colOff>
      <xdr:row>16</xdr:row>
      <xdr:rowOff>123825</xdr:rowOff>
    </xdr:from>
    <xdr:ext cx="252000" cy="252000"/>
    <xdr:pic>
      <xdr:nvPicPr>
        <xdr:cNvPr id="35" name="Gráfico 72" descr="Flechas con cheurón RTL">
          <a:extLst>
            <a:ext uri="{FF2B5EF4-FFF2-40B4-BE49-F238E27FC236}">
              <a16:creationId xmlns:a16="http://schemas.microsoft.com/office/drawing/2014/main" id="{A9568A88-8490-478C-B873-EAC5C544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 rot="16200000" flipV="1">
          <a:off x="14849475" y="3895725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17</xdr:row>
      <xdr:rowOff>228600</xdr:rowOff>
    </xdr:from>
    <xdr:ext cx="252000" cy="252000"/>
    <xdr:pic>
      <xdr:nvPicPr>
        <xdr:cNvPr id="36" name="Gráfico 73" descr="Anillos de boda">
          <a:extLst>
            <a:ext uri="{FF2B5EF4-FFF2-40B4-BE49-F238E27FC236}">
              <a16:creationId xmlns:a16="http://schemas.microsoft.com/office/drawing/2014/main" id="{CFBF1E72-351B-4CFE-B1F4-1DD52A638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5859125" y="4238625"/>
          <a:ext cx="252000" cy="25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tabSelected="1" workbookViewId="0">
      <selection activeCell="B3" sqref="B3"/>
    </sheetView>
  </sheetViews>
  <sheetFormatPr baseColWidth="10" defaultRowHeight="18.75" customHeight="1" x14ac:dyDescent="0.25"/>
  <cols>
    <col min="1" max="1" width="3.5703125" style="1" customWidth="1"/>
    <col min="2" max="2" width="42.85546875" style="1" customWidth="1"/>
    <col min="3" max="3" width="17.140625" style="1" customWidth="1"/>
    <col min="4" max="4" width="24.28515625" style="1" customWidth="1"/>
    <col min="5" max="5" width="22.42578125" style="1" hidden="1" customWidth="1"/>
    <col min="6" max="6" width="3.5703125" style="1" customWidth="1"/>
    <col min="7" max="7" width="51.85546875" style="1" customWidth="1"/>
    <col min="8" max="8" width="11.42578125" style="1"/>
    <col min="9" max="9" width="21.140625" style="1" customWidth="1"/>
    <col min="10" max="10" width="3.5703125" style="1" customWidth="1"/>
    <col min="11" max="11" width="27.7109375" style="1" hidden="1" customWidth="1"/>
    <col min="12" max="13" width="11.42578125" style="1" hidden="1" customWidth="1"/>
    <col min="14" max="14" width="21.28515625" style="1" hidden="1" customWidth="1"/>
    <col min="15" max="15" width="16.5703125" style="1" hidden="1" customWidth="1"/>
    <col min="16" max="16" width="18.7109375" style="1" hidden="1" customWidth="1"/>
    <col min="17" max="25" width="21.42578125" style="1" hidden="1" customWidth="1"/>
    <col min="26" max="26" width="16.42578125" style="1" hidden="1" customWidth="1"/>
    <col min="27" max="35" width="21.42578125" style="1" hidden="1" customWidth="1"/>
    <col min="36" max="37" width="11.42578125" style="1" customWidth="1"/>
    <col min="38" max="16384" width="11.42578125" style="1"/>
  </cols>
  <sheetData>
    <row r="1" spans="2:35" ht="18.75" customHeight="1" x14ac:dyDescent="0.25">
      <c r="E1" s="2" t="s">
        <v>0</v>
      </c>
    </row>
    <row r="2" spans="2:35" ht="18.75" customHeight="1" x14ac:dyDescent="0.25">
      <c r="B2" s="2" t="s">
        <v>1</v>
      </c>
      <c r="E2" s="3">
        <f>IF(ISBLANK(B3),"",IF(DATE(YEAR(B3),MONTH(B3),DAY(B3))&gt;DATE(YEAR(Q3),MONTH(Q3),DAY(Q3)),2,IF(DATE(YEAR(B3),MONTH(B3),DAY(B3))&gt;DATE(YEAR(R3),MONTH(R3),DAY(R3)),3,IF(DATE(YEAR(B3),MONTH(B3),DAY(B3))&gt;DATE(YEAR(S3),MONTH(S3),DAY(S3)),4,IF(DATE(YEAR(B3),MONTH(B3),DAY(B3))&gt;DATE(YEAR(T3),MONTH(T3),DAY(T3)),5,IF(DATE(YEAR(B3),MONTH(B3),DAY(B3))&gt;DATE(YEAR(U3),MONTH(U3),DAY(U3)),6,IF(DATE(YEAR(B3),MONTH(B3),DAY(B3))&gt;DATE(YEAR(V3),MONTH(V3),DAY(V3)),7,IF(DATE(YEAR(B3),MONTH(B3),DAY(B3))&gt;DATE(YEAR(W3),MONTH(W3),DAY(W3)),8,IF(DATE(YEAR(B3),MONTH(B3),DAY(B3))&gt;DATE(YEAR(X3),MONTH(X3),DAY(X3)),9,IF(DATE(YEAR(B3),MONTH(B3),DAY(B3))&gt;DATE(YEAR(Y3),MONTH(Y3),DAY(Y3)),10,IF(DATE(YEAR(B3),MONTH(B3),DAY(B3))&gt;DATE(YEAR(Z3),MONTH(Z3),DAY(Z3)),11,IF(DATE(YEAR(B3),MONTH(B3),DAY(B3))&gt;DATE(YEAR(AA3),MONTH(AA3),DAY(AA3)),12,IF(DATE(YEAR(B3),MONTH(B3),DAY(B3))&gt;DATE(YEAR(AB3),MONTH(AB3),DAY(AB3)),13,IF(DATE(YEAR(B3),MONTH(B3),DAY(B3))&gt;DATE(YEAR(AC3),MONTH(AC3),DAY(AC3)),14,IF(DATE(YEAR(B3),MONTH(B3),DAY(B3))&gt;DATE(YEAR(AD3),MONTH(AD3),DAY(AD3)),15,IF(DATE(YEAR(B3),MONTH(B3),DAY(B3))&gt;DATE(YEAR(AE3),MONTH(AE3),DAY(AE3)),16,IF(DATE(YEAR(B3),MONTH(B3),DAY(B3))&gt;DATE(YEAR(AF3),MONTH(AF3),DAY(AF3)),17,IF(DATE(YEAR(B3),MONTH(B3),DAY(B3))&gt;DATE(YEAR(AG3),MONTH(AG3),DAY(AG3)),18,IF(DATE(YEAR(B3),MONTH(B3),DAY(B3))&gt;DATE(YEAR(AH3),MONTH(AH3),DAY(AH3)),19,IF(DATE(YEAR(B3),MONTH(B3),DAY(B3))&gt;DATE(YEAR(AI3),MONTH(AI3),DAY(AI3)),20))))))))))))))))))))</f>
        <v>2</v>
      </c>
      <c r="F2" s="4"/>
      <c r="G2" s="50" t="s">
        <v>2</v>
      </c>
      <c r="H2" s="51"/>
      <c r="I2" s="51"/>
      <c r="Q2" s="1">
        <v>2</v>
      </c>
      <c r="R2" s="1">
        <v>3</v>
      </c>
      <c r="S2" s="1">
        <v>4</v>
      </c>
      <c r="T2" s="1">
        <v>5</v>
      </c>
      <c r="U2" s="1">
        <v>6</v>
      </c>
      <c r="V2" s="1">
        <v>7</v>
      </c>
      <c r="W2" s="1">
        <v>8</v>
      </c>
      <c r="X2" s="1">
        <v>9</v>
      </c>
      <c r="Y2" s="1">
        <v>10</v>
      </c>
      <c r="Z2" s="1">
        <v>11</v>
      </c>
      <c r="AA2" s="1">
        <v>12</v>
      </c>
      <c r="AB2" s="1">
        <v>13</v>
      </c>
      <c r="AC2" s="1">
        <v>14</v>
      </c>
      <c r="AD2" s="1">
        <v>15</v>
      </c>
      <c r="AE2" s="1">
        <v>16</v>
      </c>
      <c r="AF2" s="1">
        <v>17</v>
      </c>
      <c r="AG2" s="1">
        <v>18</v>
      </c>
      <c r="AH2" s="1">
        <v>19</v>
      </c>
      <c r="AI2" s="1">
        <v>20</v>
      </c>
    </row>
    <row r="3" spans="2:35" ht="37.5" customHeight="1" x14ac:dyDescent="0.25">
      <c r="B3" s="5">
        <v>44229</v>
      </c>
      <c r="C3" s="6"/>
      <c r="E3" s="1">
        <f>IF(ISBLANK(B3),"",IF(E2=2,2,IF(DATE(YEAR(B3),MONTH(B3),DAY(B3))=DATE(YEAR(VLOOKUP(P3,P3:AF3,E2-1,0)),MONTH(VLOOKUP(P3,P3:AF3,E2-1,0)),DAY(VLOOKUP(P3,P3:AF3,E2-1,0))),E2-1,E2)))</f>
        <v>2</v>
      </c>
      <c r="G3" s="52" t="s">
        <v>3</v>
      </c>
      <c r="H3" s="52"/>
      <c r="I3" s="53"/>
      <c r="P3" s="7" t="s">
        <v>4</v>
      </c>
      <c r="Q3" s="8" t="s">
        <v>5</v>
      </c>
      <c r="R3" s="8" t="s">
        <v>6</v>
      </c>
      <c r="S3" s="8" t="s">
        <v>7</v>
      </c>
      <c r="T3" s="8" t="s">
        <v>8</v>
      </c>
      <c r="U3" s="8" t="s">
        <v>9</v>
      </c>
      <c r="V3" s="8" t="s">
        <v>10</v>
      </c>
      <c r="W3" s="8" t="s">
        <v>11</v>
      </c>
      <c r="X3" s="8" t="s">
        <v>12</v>
      </c>
      <c r="Y3" s="8" t="s">
        <v>13</v>
      </c>
      <c r="Z3" s="8" t="s">
        <v>14</v>
      </c>
      <c r="AA3" s="8" t="s">
        <v>15</v>
      </c>
      <c r="AB3" s="8" t="s">
        <v>16</v>
      </c>
      <c r="AC3" s="8" t="s">
        <v>17</v>
      </c>
      <c r="AD3" s="8" t="s">
        <v>18</v>
      </c>
      <c r="AE3" s="8" t="s">
        <v>19</v>
      </c>
      <c r="AF3" s="9" t="s">
        <v>20</v>
      </c>
      <c r="AG3" s="7"/>
      <c r="AH3" s="7"/>
      <c r="AI3" s="7"/>
    </row>
    <row r="4" spans="2:35" ht="18.75" customHeight="1" x14ac:dyDescent="0.25">
      <c r="B4" s="2" t="s">
        <v>21</v>
      </c>
      <c r="C4" s="2" t="s">
        <v>22</v>
      </c>
      <c r="D4" s="2" t="s">
        <v>23</v>
      </c>
      <c r="E4" s="2" t="s">
        <v>24</v>
      </c>
      <c r="F4" s="4"/>
      <c r="G4" s="53"/>
      <c r="H4" s="53"/>
      <c r="I4" s="53"/>
      <c r="K4" s="10" t="s">
        <v>25</v>
      </c>
      <c r="L4" s="10" t="s">
        <v>26</v>
      </c>
      <c r="M4" s="10" t="s">
        <v>27</v>
      </c>
      <c r="N4" s="10"/>
      <c r="P4" s="7" t="s">
        <v>26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  <c r="W4" s="11" t="s">
        <v>34</v>
      </c>
      <c r="X4" s="11" t="s">
        <v>35</v>
      </c>
      <c r="Y4" s="11" t="s">
        <v>36</v>
      </c>
      <c r="Z4" s="11" t="s">
        <v>37</v>
      </c>
      <c r="AA4" s="11" t="s">
        <v>38</v>
      </c>
      <c r="AB4" s="11" t="s">
        <v>39</v>
      </c>
      <c r="AC4" s="11" t="s">
        <v>40</v>
      </c>
      <c r="AD4" s="11" t="s">
        <v>41</v>
      </c>
      <c r="AE4" s="11" t="s">
        <v>42</v>
      </c>
      <c r="AF4" s="11" t="s">
        <v>43</v>
      </c>
      <c r="AG4" s="7"/>
      <c r="AH4" s="7"/>
      <c r="AI4" s="7"/>
    </row>
    <row r="5" spans="2:35" ht="37.5" customHeight="1" x14ac:dyDescent="0.25">
      <c r="B5" s="12" t="s">
        <v>159</v>
      </c>
      <c r="C5" s="12" t="s">
        <v>45</v>
      </c>
      <c r="D5" s="13" t="str">
        <f>IF(B5="","",VLOOKUP(B5,K5:L26,2,0))</f>
        <v>GRUPO III</v>
      </c>
      <c r="E5" s="13" t="str">
        <f>IF(B5="","",VLOOKUP(B5,K5:M26,3,0))</f>
        <v>GRUPO III-2</v>
      </c>
      <c r="F5" s="14"/>
      <c r="G5" s="53"/>
      <c r="H5" s="53"/>
      <c r="I5" s="53"/>
      <c r="K5" s="10" t="s">
        <v>46</v>
      </c>
      <c r="L5" s="10" t="s">
        <v>47</v>
      </c>
      <c r="M5" s="1" t="s">
        <v>48</v>
      </c>
      <c r="P5" s="7" t="s">
        <v>48</v>
      </c>
      <c r="Q5" s="7" t="s">
        <v>49</v>
      </c>
      <c r="R5" s="7" t="s">
        <v>49</v>
      </c>
      <c r="S5" s="7" t="s">
        <v>49</v>
      </c>
      <c r="T5" s="7" t="s">
        <v>49</v>
      </c>
      <c r="U5" s="7" t="s">
        <v>50</v>
      </c>
      <c r="V5" s="7" t="s">
        <v>51</v>
      </c>
      <c r="W5" s="7" t="s">
        <v>52</v>
      </c>
      <c r="X5" s="7" t="s">
        <v>53</v>
      </c>
      <c r="Y5" s="7" t="s">
        <v>53</v>
      </c>
      <c r="Z5" s="7" t="s">
        <v>54</v>
      </c>
      <c r="AA5" s="7" t="s">
        <v>55</v>
      </c>
      <c r="AB5" s="7" t="s">
        <v>56</v>
      </c>
      <c r="AC5" s="7" t="s">
        <v>57</v>
      </c>
      <c r="AD5" s="7" t="s">
        <v>58</v>
      </c>
      <c r="AE5" s="7" t="s">
        <v>59</v>
      </c>
      <c r="AF5" s="9" t="s">
        <v>60</v>
      </c>
      <c r="AG5" s="7" t="s">
        <v>61</v>
      </c>
      <c r="AH5" s="7" t="s">
        <v>61</v>
      </c>
      <c r="AI5" s="7" t="s">
        <v>61</v>
      </c>
    </row>
    <row r="6" spans="2:35" ht="18.75" customHeight="1" x14ac:dyDescent="0.25">
      <c r="G6" s="15"/>
      <c r="H6" s="15"/>
      <c r="I6" s="15"/>
      <c r="K6" s="16" t="s">
        <v>62</v>
      </c>
      <c r="L6" s="16" t="s">
        <v>63</v>
      </c>
      <c r="M6" s="16" t="s">
        <v>64</v>
      </c>
      <c r="N6" s="16"/>
      <c r="P6" s="7" t="s">
        <v>65</v>
      </c>
      <c r="Q6" s="7" t="s">
        <v>49</v>
      </c>
      <c r="R6" s="7" t="s">
        <v>49</v>
      </c>
      <c r="S6" s="7" t="s">
        <v>49</v>
      </c>
      <c r="T6" s="7" t="s">
        <v>49</v>
      </c>
      <c r="U6" s="17">
        <v>1000000</v>
      </c>
      <c r="V6" s="18">
        <v>15956.87</v>
      </c>
      <c r="W6" s="18">
        <v>15638.33</v>
      </c>
      <c r="X6" s="18">
        <v>15361.87</v>
      </c>
      <c r="Y6" s="18">
        <v>15361.87</v>
      </c>
      <c r="Z6" s="18">
        <v>14845</v>
      </c>
      <c r="AA6" s="18">
        <v>14340.15</v>
      </c>
      <c r="AB6" s="18">
        <v>13651.99</v>
      </c>
      <c r="AC6" s="18">
        <v>12999.89</v>
      </c>
      <c r="AD6" s="18">
        <v>12380.85</v>
      </c>
      <c r="AE6" s="18">
        <v>12020.24</v>
      </c>
      <c r="AF6" s="9" t="s">
        <v>60</v>
      </c>
      <c r="AG6" s="7" t="s">
        <v>61</v>
      </c>
      <c r="AH6" s="7" t="s">
        <v>61</v>
      </c>
      <c r="AI6" s="7" t="s">
        <v>61</v>
      </c>
    </row>
    <row r="7" spans="2:35" ht="18.75" customHeight="1" x14ac:dyDescent="0.25">
      <c r="E7" s="15"/>
      <c r="F7" s="15"/>
      <c r="G7" s="15"/>
      <c r="K7" s="10" t="s">
        <v>44</v>
      </c>
      <c r="L7" s="10" t="s">
        <v>63</v>
      </c>
      <c r="M7" s="7" t="s">
        <v>66</v>
      </c>
      <c r="N7" s="7"/>
      <c r="P7" s="7" t="s">
        <v>64</v>
      </c>
      <c r="Q7" s="17">
        <v>1000000</v>
      </c>
      <c r="R7" s="7" t="s">
        <v>67</v>
      </c>
      <c r="S7" s="7" t="s">
        <v>67</v>
      </c>
      <c r="T7" s="7" t="s">
        <v>67</v>
      </c>
      <c r="U7" s="18">
        <v>15956.87</v>
      </c>
      <c r="V7" s="18">
        <v>15956.87</v>
      </c>
      <c r="W7" s="18">
        <v>15638.33</v>
      </c>
      <c r="X7" s="18">
        <v>15361.87</v>
      </c>
      <c r="Y7" s="18">
        <v>15361.87</v>
      </c>
      <c r="Z7" s="18">
        <v>14845</v>
      </c>
      <c r="AA7" s="18">
        <v>14340.15</v>
      </c>
      <c r="AB7" s="18">
        <v>13651.99</v>
      </c>
      <c r="AC7" s="18">
        <v>12999.89</v>
      </c>
      <c r="AD7" s="18">
        <v>12380.85</v>
      </c>
      <c r="AE7" s="18">
        <v>12020.24</v>
      </c>
      <c r="AF7" s="9" t="s">
        <v>60</v>
      </c>
      <c r="AG7" s="7" t="s">
        <v>61</v>
      </c>
      <c r="AH7" s="7" t="s">
        <v>61</v>
      </c>
      <c r="AI7" s="7" t="s">
        <v>61</v>
      </c>
    </row>
    <row r="8" spans="2:35" ht="37.5" customHeight="1" thickBot="1" x14ac:dyDescent="0.3">
      <c r="B8" s="54" t="s">
        <v>68</v>
      </c>
      <c r="C8" s="45"/>
      <c r="D8" s="45"/>
      <c r="E8" s="15"/>
      <c r="F8" s="15"/>
      <c r="G8" s="15"/>
      <c r="K8" s="10" t="s">
        <v>69</v>
      </c>
      <c r="L8" s="10" t="s">
        <v>63</v>
      </c>
      <c r="M8" s="7" t="s">
        <v>66</v>
      </c>
      <c r="N8" s="7"/>
      <c r="P8" s="7" t="s">
        <v>66</v>
      </c>
      <c r="Q8" s="17">
        <v>1000000</v>
      </c>
      <c r="R8" s="17">
        <v>400000</v>
      </c>
      <c r="S8" s="17">
        <v>400000</v>
      </c>
      <c r="T8" s="19">
        <v>18000</v>
      </c>
      <c r="U8" s="18">
        <v>15956.87</v>
      </c>
      <c r="V8" s="18">
        <v>15956.87</v>
      </c>
      <c r="W8" s="18">
        <v>15638.33</v>
      </c>
      <c r="X8" s="18">
        <v>15361.87</v>
      </c>
      <c r="Y8" s="18">
        <v>15361.87</v>
      </c>
      <c r="Z8" s="18">
        <v>14845</v>
      </c>
      <c r="AA8" s="18">
        <v>14340.15</v>
      </c>
      <c r="AB8" s="18">
        <v>13651.99</v>
      </c>
      <c r="AC8" s="18">
        <v>12999.89</v>
      </c>
      <c r="AD8" s="18">
        <v>12380.85</v>
      </c>
      <c r="AE8" s="18">
        <v>12020.24</v>
      </c>
      <c r="AF8" s="9" t="s">
        <v>60</v>
      </c>
      <c r="AG8" s="7" t="s">
        <v>61</v>
      </c>
      <c r="AH8" s="7" t="s">
        <v>61</v>
      </c>
      <c r="AI8" s="7" t="s">
        <v>61</v>
      </c>
    </row>
    <row r="9" spans="2:35" ht="18.75" customHeight="1" x14ac:dyDescent="0.25">
      <c r="B9" s="55">
        <f>IF(B5="","",IF(ISBLANK(B3),"Introduce Fecha Devengo",VLOOKUP(E5,P5:AI13,E3,0)))</f>
        <v>8000</v>
      </c>
      <c r="C9" s="56"/>
      <c r="D9" s="57"/>
      <c r="G9" s="20"/>
      <c r="H9" s="20"/>
      <c r="I9" s="15"/>
      <c r="J9" s="15"/>
      <c r="K9" s="10" t="s">
        <v>70</v>
      </c>
      <c r="L9" s="10" t="s">
        <v>63</v>
      </c>
      <c r="M9" s="7" t="s">
        <v>66</v>
      </c>
      <c r="N9" s="7"/>
      <c r="P9" s="7" t="s">
        <v>71</v>
      </c>
      <c r="Q9" s="19">
        <v>16000</v>
      </c>
      <c r="R9" s="19">
        <v>16000</v>
      </c>
      <c r="S9" s="19">
        <v>8000</v>
      </c>
      <c r="T9" s="19">
        <v>8000</v>
      </c>
      <c r="U9" s="18">
        <v>7993.46</v>
      </c>
      <c r="V9" s="18">
        <v>7993.46</v>
      </c>
      <c r="W9" s="18">
        <v>7831.19</v>
      </c>
      <c r="X9" s="18">
        <v>7692.95</v>
      </c>
      <c r="Y9" s="18">
        <v>7692.95</v>
      </c>
      <c r="Z9" s="18">
        <v>7422.5</v>
      </c>
      <c r="AA9" s="18">
        <v>7170.07</v>
      </c>
      <c r="AB9" s="18">
        <v>6827.5</v>
      </c>
      <c r="AC9" s="18">
        <v>6499.95</v>
      </c>
      <c r="AD9" s="18">
        <v>6190.42</v>
      </c>
      <c r="AE9" s="18">
        <v>6010.12</v>
      </c>
      <c r="AF9" s="9" t="s">
        <v>60</v>
      </c>
      <c r="AG9" s="7" t="s">
        <v>61</v>
      </c>
      <c r="AH9" s="7" t="s">
        <v>61</v>
      </c>
      <c r="AI9" s="7" t="s">
        <v>61</v>
      </c>
    </row>
    <row r="10" spans="2:35" ht="18.75" customHeight="1" thickBot="1" x14ac:dyDescent="0.3">
      <c r="B10" s="58"/>
      <c r="C10" s="59"/>
      <c r="D10" s="60"/>
      <c r="G10" s="15"/>
      <c r="H10" s="15"/>
      <c r="I10" s="15"/>
      <c r="J10" s="15"/>
      <c r="K10" s="10" t="s">
        <v>72</v>
      </c>
      <c r="L10" s="10" t="s">
        <v>63</v>
      </c>
      <c r="M10" s="7" t="s">
        <v>66</v>
      </c>
      <c r="N10" s="7"/>
      <c r="P10" s="7" t="s">
        <v>73</v>
      </c>
      <c r="Q10" s="19">
        <v>8000</v>
      </c>
      <c r="R10" s="19">
        <v>8000</v>
      </c>
      <c r="S10" s="19">
        <v>8000</v>
      </c>
      <c r="T10" s="19">
        <v>8000</v>
      </c>
      <c r="U10" s="18">
        <v>7993.46</v>
      </c>
      <c r="V10" s="18">
        <v>7993.46</v>
      </c>
      <c r="W10" s="18">
        <v>7831.19</v>
      </c>
      <c r="X10" s="18">
        <v>7692.95</v>
      </c>
      <c r="Y10" s="18">
        <v>7692.95</v>
      </c>
      <c r="Z10" s="18">
        <v>7422.5</v>
      </c>
      <c r="AA10" s="18">
        <v>7170.07</v>
      </c>
      <c r="AB10" s="18">
        <v>6827.5</v>
      </c>
      <c r="AC10" s="18">
        <v>6499.95</v>
      </c>
      <c r="AD10" s="18">
        <v>6190.42</v>
      </c>
      <c r="AE10" s="18">
        <v>6010.12</v>
      </c>
      <c r="AF10" s="9" t="s">
        <v>60</v>
      </c>
      <c r="AG10" s="7" t="s">
        <v>61</v>
      </c>
      <c r="AH10" s="7" t="s">
        <v>61</v>
      </c>
      <c r="AI10" s="7" t="s">
        <v>61</v>
      </c>
    </row>
    <row r="11" spans="2:35" ht="18.75" customHeight="1" x14ac:dyDescent="0.25">
      <c r="K11" s="10" t="s">
        <v>74</v>
      </c>
      <c r="L11" s="10" t="s">
        <v>63</v>
      </c>
      <c r="M11" s="7" t="s">
        <v>66</v>
      </c>
      <c r="N11" s="7"/>
      <c r="P11" s="7" t="s">
        <v>75</v>
      </c>
      <c r="Q11" s="7" t="s">
        <v>76</v>
      </c>
      <c r="R11" s="7" t="s">
        <v>76</v>
      </c>
      <c r="S11" s="7" t="s">
        <v>76</v>
      </c>
      <c r="T11" s="7" t="s">
        <v>76</v>
      </c>
      <c r="U11" s="7" t="s">
        <v>76</v>
      </c>
      <c r="V11" s="7" t="s">
        <v>76</v>
      </c>
      <c r="W11" s="7" t="s">
        <v>76</v>
      </c>
      <c r="X11" s="7" t="s">
        <v>76</v>
      </c>
      <c r="Y11" s="7" t="s">
        <v>76</v>
      </c>
      <c r="Z11" s="7" t="s">
        <v>76</v>
      </c>
      <c r="AA11" s="7" t="s">
        <v>76</v>
      </c>
      <c r="AB11" s="7" t="s">
        <v>76</v>
      </c>
      <c r="AC11" s="7" t="s">
        <v>76</v>
      </c>
      <c r="AD11" s="7" t="s">
        <v>76</v>
      </c>
      <c r="AE11" s="7" t="s">
        <v>76</v>
      </c>
      <c r="AF11" s="9" t="s">
        <v>60</v>
      </c>
      <c r="AG11" s="7" t="s">
        <v>76</v>
      </c>
      <c r="AH11" s="7" t="s">
        <v>76</v>
      </c>
      <c r="AI11" s="7" t="s">
        <v>76</v>
      </c>
    </row>
    <row r="12" spans="2:35" ht="37.5" customHeight="1" thickBot="1" x14ac:dyDescent="0.3">
      <c r="B12" s="54" t="s">
        <v>77</v>
      </c>
      <c r="C12" s="45"/>
      <c r="D12" s="45"/>
      <c r="G12" s="20"/>
      <c r="H12" s="20"/>
      <c r="I12" s="15"/>
      <c r="J12" s="15"/>
      <c r="K12" s="10" t="s">
        <v>78</v>
      </c>
      <c r="L12" s="10" t="s">
        <v>63</v>
      </c>
      <c r="M12" s="7" t="s">
        <v>66</v>
      </c>
      <c r="N12" s="7"/>
      <c r="P12" s="7" t="s">
        <v>79</v>
      </c>
      <c r="Q12" s="7" t="s">
        <v>76</v>
      </c>
      <c r="R12" s="7" t="s">
        <v>76</v>
      </c>
      <c r="S12" s="7" t="s">
        <v>76</v>
      </c>
      <c r="T12" s="7" t="s">
        <v>76</v>
      </c>
      <c r="U12" s="7" t="s">
        <v>76</v>
      </c>
      <c r="V12" s="7" t="s">
        <v>76</v>
      </c>
      <c r="W12" s="7" t="s">
        <v>76</v>
      </c>
      <c r="X12" s="7" t="s">
        <v>76</v>
      </c>
      <c r="Y12" s="7" t="s">
        <v>76</v>
      </c>
      <c r="Z12" s="7" t="s">
        <v>76</v>
      </c>
      <c r="AA12" s="7" t="s">
        <v>76</v>
      </c>
      <c r="AB12" s="1" t="s">
        <v>76</v>
      </c>
      <c r="AC12" s="7" t="s">
        <v>76</v>
      </c>
      <c r="AD12" s="7" t="s">
        <v>76</v>
      </c>
      <c r="AE12" s="7" t="s">
        <v>76</v>
      </c>
      <c r="AF12" s="9" t="s">
        <v>60</v>
      </c>
      <c r="AG12" s="7" t="s">
        <v>76</v>
      </c>
      <c r="AH12" s="7" t="s">
        <v>76</v>
      </c>
      <c r="AI12" s="7" t="s">
        <v>76</v>
      </c>
    </row>
    <row r="13" spans="2:35" ht="18.75" customHeight="1" x14ac:dyDescent="0.25">
      <c r="B13" s="41" t="str">
        <f>IF(B5="","",IF(ISBLANK(B3),"Introduce Fecha Devengo",VLOOKUP("MINUSVALIA",P5:AI13,E3,0)))</f>
        <v xml:space="preserve">a) 33%..65% ------------------------------------------------------------&gt; 150.000 €                      
b) 65% o más y GRUPO I /II y patrimonio preex. &lt; 3.000.000 € --&gt; 100%                   
c) 65% o más y NO se cumplan las otras condiciones de b) -&gt; 300.000 € </v>
      </c>
      <c r="C13" s="42"/>
      <c r="D13" s="43"/>
      <c r="G13" s="15"/>
      <c r="H13" s="15"/>
      <c r="I13" s="15"/>
      <c r="J13" s="15"/>
      <c r="K13" s="10" t="s">
        <v>80</v>
      </c>
      <c r="L13" s="10" t="s">
        <v>63</v>
      </c>
      <c r="M13" s="7" t="s">
        <v>66</v>
      </c>
      <c r="N13" s="7"/>
      <c r="P13" s="1" t="s">
        <v>81</v>
      </c>
      <c r="Q13" s="7" t="s">
        <v>82</v>
      </c>
      <c r="R13" s="7" t="s">
        <v>82</v>
      </c>
      <c r="S13" s="7" t="s">
        <v>82</v>
      </c>
      <c r="T13" s="7" t="s">
        <v>82</v>
      </c>
      <c r="U13" s="7" t="s">
        <v>83</v>
      </c>
      <c r="V13" s="7" t="s">
        <v>84</v>
      </c>
      <c r="W13" s="7" t="s">
        <v>85</v>
      </c>
      <c r="X13" s="17" t="s">
        <v>86</v>
      </c>
      <c r="Y13" s="7" t="s">
        <v>86</v>
      </c>
      <c r="Z13" s="1" t="s">
        <v>87</v>
      </c>
      <c r="AA13" s="1" t="s">
        <v>88</v>
      </c>
      <c r="AB13" s="1" t="s">
        <v>89</v>
      </c>
      <c r="AC13" s="1" t="s">
        <v>90</v>
      </c>
      <c r="AD13" s="1" t="s">
        <v>91</v>
      </c>
      <c r="AE13" s="1" t="s">
        <v>92</v>
      </c>
      <c r="AF13" s="9" t="s">
        <v>93</v>
      </c>
    </row>
    <row r="14" spans="2:35" ht="18.75" customHeight="1" x14ac:dyDescent="0.25">
      <c r="B14" s="44"/>
      <c r="C14" s="45"/>
      <c r="D14" s="46"/>
      <c r="K14" s="10" t="s">
        <v>94</v>
      </c>
      <c r="L14" s="10" t="s">
        <v>63</v>
      </c>
      <c r="M14" s="7" t="s">
        <v>66</v>
      </c>
      <c r="N14" s="7"/>
      <c r="Q14" s="7"/>
      <c r="R14" s="7"/>
      <c r="S14" s="7"/>
      <c r="T14" s="7"/>
      <c r="U14" s="7"/>
      <c r="V14" s="7"/>
      <c r="W14" s="7"/>
      <c r="X14" s="17"/>
    </row>
    <row r="15" spans="2:35" ht="18.75" customHeight="1" x14ac:dyDescent="0.25">
      <c r="B15" s="44"/>
      <c r="C15" s="45"/>
      <c r="D15" s="46"/>
      <c r="K15" s="10" t="s">
        <v>95</v>
      </c>
      <c r="L15" s="10" t="s">
        <v>63</v>
      </c>
      <c r="M15" s="7" t="s">
        <v>66</v>
      </c>
      <c r="N15" s="7"/>
      <c r="P15" s="16"/>
    </row>
    <row r="16" spans="2:35" ht="18.75" customHeight="1" thickBot="1" x14ac:dyDescent="0.3">
      <c r="B16" s="47"/>
      <c r="C16" s="48"/>
      <c r="D16" s="49"/>
      <c r="K16" s="16" t="s">
        <v>96</v>
      </c>
      <c r="L16" s="16" t="s">
        <v>97</v>
      </c>
      <c r="M16" s="9" t="s">
        <v>71</v>
      </c>
      <c r="N16" s="9"/>
      <c r="P16" s="7"/>
    </row>
    <row r="17" spans="11:21" ht="18.75" customHeight="1" x14ac:dyDescent="0.25">
      <c r="K17" s="10" t="s">
        <v>98</v>
      </c>
      <c r="L17" s="10" t="s">
        <v>97</v>
      </c>
      <c r="M17" s="7" t="s">
        <v>73</v>
      </c>
      <c r="N17" s="7"/>
      <c r="P17" s="7"/>
    </row>
    <row r="18" spans="11:21" ht="18.75" customHeight="1" x14ac:dyDescent="0.25">
      <c r="K18" s="10" t="s">
        <v>99</v>
      </c>
      <c r="L18" s="10" t="s">
        <v>97</v>
      </c>
      <c r="M18" s="7" t="s">
        <v>73</v>
      </c>
      <c r="N18" s="7"/>
      <c r="P18" s="7"/>
      <c r="Q18" s="1" t="s">
        <v>100</v>
      </c>
      <c r="R18" s="1" t="s">
        <v>101</v>
      </c>
      <c r="T18" s="1" t="s">
        <v>101</v>
      </c>
      <c r="U18" s="1" t="s">
        <v>102</v>
      </c>
    </row>
    <row r="19" spans="11:21" ht="18.75" customHeight="1" x14ac:dyDescent="0.25">
      <c r="K19" s="10" t="s">
        <v>103</v>
      </c>
      <c r="L19" s="10" t="s">
        <v>97</v>
      </c>
      <c r="M19" s="7" t="s">
        <v>73</v>
      </c>
      <c r="N19" s="7"/>
      <c r="P19" s="7"/>
      <c r="Q19" s="1">
        <v>2000000</v>
      </c>
      <c r="R19" s="19">
        <f>Q19/166.386</f>
        <v>12020.242087675646</v>
      </c>
      <c r="S19" s="21">
        <v>14844.998978279424</v>
      </c>
      <c r="T19" s="1">
        <f>U19*166.386</f>
        <v>2654999.7718199999</v>
      </c>
      <c r="U19" s="1">
        <v>15956.87</v>
      </c>
    </row>
    <row r="20" spans="11:21" ht="18.75" customHeight="1" x14ac:dyDescent="0.25">
      <c r="K20" s="10" t="s">
        <v>104</v>
      </c>
      <c r="L20" s="10" t="s">
        <v>97</v>
      </c>
      <c r="M20" s="7" t="s">
        <v>73</v>
      </c>
      <c r="N20" s="7"/>
      <c r="P20" s="7"/>
      <c r="Q20" s="1">
        <v>500000</v>
      </c>
      <c r="R20" s="19">
        <f t="shared" ref="R20:R24" si="0">Q20/166.386</f>
        <v>3005.0605219189115</v>
      </c>
      <c r="S20" s="21">
        <v>3708.244684047937</v>
      </c>
    </row>
    <row r="21" spans="11:21" ht="18.75" customHeight="1" x14ac:dyDescent="0.25">
      <c r="K21" s="16" t="s">
        <v>105</v>
      </c>
      <c r="L21" s="16" t="s">
        <v>97</v>
      </c>
      <c r="M21" s="9" t="s">
        <v>73</v>
      </c>
      <c r="N21" s="9"/>
      <c r="Q21" s="1">
        <v>6000000</v>
      </c>
      <c r="R21" s="19">
        <f t="shared" si="0"/>
        <v>36060.72626302694</v>
      </c>
      <c r="S21" s="21">
        <v>44522.976692750592</v>
      </c>
    </row>
    <row r="22" spans="11:21" ht="18.75" customHeight="1" x14ac:dyDescent="0.25">
      <c r="K22" s="10" t="s">
        <v>106</v>
      </c>
      <c r="L22" s="10" t="s">
        <v>97</v>
      </c>
      <c r="M22" s="7" t="s">
        <v>73</v>
      </c>
      <c r="N22" s="7"/>
      <c r="Q22" s="1">
        <v>2000000</v>
      </c>
      <c r="R22" s="19">
        <f t="shared" si="0"/>
        <v>12020.242087675646</v>
      </c>
      <c r="S22" s="21">
        <v>14844.998978279424</v>
      </c>
    </row>
    <row r="23" spans="11:21" ht="18.75" customHeight="1" x14ac:dyDescent="0.25">
      <c r="K23" s="10" t="s">
        <v>107</v>
      </c>
      <c r="L23" s="10" t="s">
        <v>97</v>
      </c>
      <c r="M23" s="7" t="s">
        <v>73</v>
      </c>
      <c r="N23" s="7"/>
      <c r="Q23" s="1">
        <v>1000000</v>
      </c>
      <c r="R23" s="19">
        <f t="shared" si="0"/>
        <v>6010.121043837823</v>
      </c>
      <c r="S23" s="21">
        <v>7422.4994891397118</v>
      </c>
    </row>
    <row r="24" spans="11:21" ht="18.75" customHeight="1" x14ac:dyDescent="0.25">
      <c r="K24" s="1" t="s">
        <v>160</v>
      </c>
      <c r="L24" s="10" t="s">
        <v>97</v>
      </c>
      <c r="M24" s="7" t="s">
        <v>73</v>
      </c>
      <c r="N24" s="7"/>
      <c r="Q24" s="1">
        <v>6000000</v>
      </c>
      <c r="R24" s="19">
        <f t="shared" si="0"/>
        <v>36060.72626302694</v>
      </c>
      <c r="S24" s="21">
        <v>44522.976692750592</v>
      </c>
    </row>
    <row r="25" spans="11:21" ht="18.75" customHeight="1" x14ac:dyDescent="0.25">
      <c r="K25" s="1" t="s">
        <v>159</v>
      </c>
      <c r="L25" s="10" t="s">
        <v>97</v>
      </c>
      <c r="M25" s="7" t="s">
        <v>73</v>
      </c>
      <c r="N25" s="10"/>
    </row>
    <row r="26" spans="11:21" ht="18.75" customHeight="1" x14ac:dyDescent="0.25">
      <c r="K26" s="10" t="s">
        <v>108</v>
      </c>
      <c r="L26" s="10" t="s">
        <v>109</v>
      </c>
      <c r="M26" s="7" t="s">
        <v>75</v>
      </c>
      <c r="N26" s="10"/>
    </row>
    <row r="27" spans="11:21" ht="18.75" customHeight="1" x14ac:dyDescent="0.25">
      <c r="K27" s="10" t="s">
        <v>22</v>
      </c>
      <c r="L27" s="10"/>
      <c r="M27" s="10"/>
      <c r="N27" s="10"/>
    </row>
    <row r="28" spans="11:21" ht="18.75" customHeight="1" x14ac:dyDescent="0.25">
      <c r="K28" s="10" t="s">
        <v>45</v>
      </c>
      <c r="L28" s="10"/>
      <c r="M28" s="10"/>
      <c r="N28" s="10"/>
    </row>
    <row r="29" spans="11:21" ht="18.75" customHeight="1" x14ac:dyDescent="0.25">
      <c r="K29" s="1" t="s">
        <v>110</v>
      </c>
    </row>
  </sheetData>
  <sheetProtection sheet="1" selectLockedCells="1"/>
  <mergeCells count="6">
    <mergeCell ref="B13:D16"/>
    <mergeCell ref="G2:I2"/>
    <mergeCell ref="G3:I5"/>
    <mergeCell ref="B8:D8"/>
    <mergeCell ref="B9:D10"/>
    <mergeCell ref="B12:D12"/>
  </mergeCells>
  <conditionalFormatting sqref="B8:D8">
    <cfRule type="expression" dxfId="32" priority="5">
      <formula>IF($C$5="SÍ",TRUE,FALSE)</formula>
    </cfRule>
    <cfRule type="expression" dxfId="31" priority="8">
      <formula>IF($D$5="GRUPO IV",TRUE,FALSE)</formula>
    </cfRule>
    <cfRule type="expression" dxfId="30" priority="14">
      <formula>IF($D$5="GRUPO III",TRUE,FALSE)</formula>
    </cfRule>
  </conditionalFormatting>
  <conditionalFormatting sqref="B9:D10">
    <cfRule type="expression" dxfId="29" priority="6">
      <formula>IF($C$5="SÍ",TRUE,FALSE)</formula>
    </cfRule>
  </conditionalFormatting>
  <conditionalFormatting sqref="B12:D12">
    <cfRule type="expression" dxfId="28" priority="3">
      <formula>IF($C$5="No",TRUE,FALSE)</formula>
    </cfRule>
    <cfRule type="expression" dxfId="27" priority="4">
      <formula>IF($D$5="GRUPO IV",TRUE,FALSE)</formula>
    </cfRule>
    <cfRule type="expression" dxfId="26" priority="12">
      <formula>IF($D$5="GRUPO III",TRUE,FALSE)</formula>
    </cfRule>
  </conditionalFormatting>
  <conditionalFormatting sqref="B13:D16">
    <cfRule type="expression" dxfId="25" priority="1">
      <formula>IF($C$5="No",TRUE,FALSE)</formula>
    </cfRule>
    <cfRule type="expression" dxfId="24" priority="2">
      <formula>IF($D$5="GRUPO IV",TRUE,FALSE)</formula>
    </cfRule>
    <cfRule type="expression" dxfId="23" priority="11">
      <formula>IF($D$5="GRUPO III",TRUE,FALSE)</formula>
    </cfRule>
  </conditionalFormatting>
  <conditionalFormatting sqref="B2 B4:D4">
    <cfRule type="expression" dxfId="22" priority="10">
      <formula>IF($D$5="GRUPO III",TRUE,FALSE)</formula>
    </cfRule>
  </conditionalFormatting>
  <conditionalFormatting sqref="B2 B4:D4">
    <cfRule type="expression" dxfId="21" priority="9">
      <formula>IF($D$5="GRUPO IV",TRUE,FALSE)</formula>
    </cfRule>
  </conditionalFormatting>
  <conditionalFormatting sqref="D5 B9:D10">
    <cfRule type="expression" dxfId="20" priority="7">
      <formula>IF($D$5="GRUPO IV",TRUE,FALSE)</formula>
    </cfRule>
    <cfRule type="expression" dxfId="19" priority="13">
      <formula>IF($D$5="GRUPO III",TRUE,FALSE)</formula>
    </cfRule>
  </conditionalFormatting>
  <dataValidations count="2">
    <dataValidation type="list" showInputMessage="1" showErrorMessage="1" sqref="C5">
      <formula1>$K$28:$K$29</formula1>
    </dataValidation>
    <dataValidation type="list" showInputMessage="1" showErrorMessage="1" errorTitle="Parentesco no encontrado" error="Por favor, seleccione un parentesco de la lista desplegable" sqref="B5">
      <formula1>$K$5:$K$26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selection activeCell="B7" sqref="B7:C7"/>
    </sheetView>
  </sheetViews>
  <sheetFormatPr baseColWidth="10" defaultRowHeight="18.75" customHeight="1" x14ac:dyDescent="0.25"/>
  <cols>
    <col min="1" max="1" width="3.5703125" style="1" customWidth="1"/>
    <col min="2" max="3" width="21.42578125" style="1" customWidth="1"/>
    <col min="4" max="4" width="10.28515625" style="1" customWidth="1"/>
    <col min="5" max="5" width="5.140625" style="1" customWidth="1"/>
    <col min="6" max="6" width="44.28515625" style="1" customWidth="1"/>
    <col min="7" max="7" width="18.42578125" style="1" customWidth="1"/>
    <col min="8" max="8" width="24.28515625" style="1" hidden="1" customWidth="1"/>
    <col min="9" max="9" width="3.5703125" style="1" hidden="1" customWidth="1"/>
    <col min="10" max="10" width="27.7109375" style="1" hidden="1" customWidth="1"/>
    <col min="11" max="12" width="11.42578125" style="1" hidden="1" customWidth="1"/>
    <col min="13" max="14" width="9" style="1" hidden="1" customWidth="1"/>
    <col min="15" max="22" width="11.42578125" style="1" hidden="1" customWidth="1"/>
    <col min="23" max="23" width="11.42578125" style="1" customWidth="1"/>
    <col min="24" max="16384" width="11.42578125" style="1"/>
  </cols>
  <sheetData>
    <row r="2" spans="1:22" ht="18.75" customHeight="1" x14ac:dyDescent="0.25">
      <c r="B2" s="65" t="s">
        <v>1</v>
      </c>
      <c r="C2" s="66"/>
      <c r="D2" s="67"/>
      <c r="E2" s="22"/>
      <c r="F2" s="23" t="s">
        <v>111</v>
      </c>
      <c r="G2" s="22"/>
      <c r="O2" s="1" t="s">
        <v>112</v>
      </c>
      <c r="P2" s="24" t="s">
        <v>113</v>
      </c>
      <c r="Q2" s="24" t="s">
        <v>114</v>
      </c>
      <c r="R2" s="24" t="s">
        <v>115</v>
      </c>
      <c r="S2" s="24" t="s">
        <v>116</v>
      </c>
      <c r="T2" s="24" t="s">
        <v>117</v>
      </c>
      <c r="U2" s="24" t="s">
        <v>118</v>
      </c>
      <c r="V2" s="24" t="s">
        <v>119</v>
      </c>
    </row>
    <row r="3" spans="1:22" ht="37.5" customHeight="1" x14ac:dyDescent="0.25">
      <c r="B3" s="68">
        <v>32142</v>
      </c>
      <c r="C3" s="69"/>
      <c r="D3" s="70"/>
      <c r="E3" s="22"/>
      <c r="F3" s="25">
        <f>H11</f>
        <v>541.01210438378234</v>
      </c>
      <c r="G3" s="22"/>
      <c r="N3" s="1" t="s">
        <v>120</v>
      </c>
      <c r="O3" s="19">
        <v>0</v>
      </c>
      <c r="P3" s="24">
        <v>0.03</v>
      </c>
      <c r="Q3" s="24">
        <v>0.05</v>
      </c>
      <c r="R3" s="24">
        <v>0.23</v>
      </c>
      <c r="S3" s="24">
        <v>0.28000000000000003</v>
      </c>
      <c r="T3" s="24">
        <v>0.4</v>
      </c>
      <c r="U3" s="24">
        <v>0.42</v>
      </c>
      <c r="V3" s="24">
        <v>0.57999999999999996</v>
      </c>
    </row>
    <row r="4" spans="1:22" ht="18.75" customHeight="1" x14ac:dyDescent="0.25">
      <c r="B4" s="65" t="s">
        <v>21</v>
      </c>
      <c r="C4" s="66"/>
      <c r="D4" s="67"/>
      <c r="E4" s="22"/>
      <c r="F4" s="23" t="s">
        <v>121</v>
      </c>
      <c r="G4" s="22"/>
      <c r="H4" s="26" t="s">
        <v>23</v>
      </c>
      <c r="J4" s="10" t="s">
        <v>25</v>
      </c>
      <c r="K4" s="10" t="s">
        <v>26</v>
      </c>
      <c r="L4" s="10" t="s">
        <v>122</v>
      </c>
      <c r="M4" s="10"/>
      <c r="N4" s="1" t="s">
        <v>123</v>
      </c>
      <c r="O4" s="19">
        <v>60.101270539588668</v>
      </c>
      <c r="P4" s="24">
        <v>0.04</v>
      </c>
      <c r="Q4" s="24">
        <v>7.0000000000000007E-2</v>
      </c>
      <c r="R4" s="24">
        <v>0.25</v>
      </c>
      <c r="S4" s="24">
        <v>0.3</v>
      </c>
      <c r="T4" s="24">
        <v>0.42</v>
      </c>
      <c r="U4" s="24">
        <v>0.45</v>
      </c>
      <c r="V4" s="24">
        <v>0.6</v>
      </c>
    </row>
    <row r="5" spans="1:22" ht="37.5" customHeight="1" x14ac:dyDescent="0.25">
      <c r="B5" s="71" t="s">
        <v>124</v>
      </c>
      <c r="C5" s="72"/>
      <c r="D5" s="72"/>
      <c r="E5" s="22"/>
      <c r="F5" s="27">
        <f>VLOOKUP(H7,N3:V15,VLOOKUP(H5,K5:L11,2,0),0)</f>
        <v>7.0000000000000007E-2</v>
      </c>
      <c r="G5" s="22"/>
      <c r="H5" s="28" t="str">
        <f>IF(B5="","",VLOOKUP(B5,J5:K23,2,0))</f>
        <v>% Num 1</v>
      </c>
      <c r="J5" s="24" t="s">
        <v>124</v>
      </c>
      <c r="K5" s="24" t="s">
        <v>113</v>
      </c>
      <c r="L5" s="29">
        <v>3</v>
      </c>
      <c r="N5" s="1" t="s">
        <v>125</v>
      </c>
      <c r="O5" s="19">
        <v>150.25308619715599</v>
      </c>
      <c r="P5" s="24">
        <v>0.06</v>
      </c>
      <c r="Q5" s="24">
        <v>0.09</v>
      </c>
      <c r="R5" s="24">
        <v>0.27</v>
      </c>
      <c r="S5" s="24">
        <v>0.32</v>
      </c>
      <c r="T5" s="24">
        <v>0.44</v>
      </c>
      <c r="U5" s="24">
        <v>0.48</v>
      </c>
      <c r="V5" s="24">
        <v>0.62</v>
      </c>
    </row>
    <row r="6" spans="1:22" ht="18.75" customHeight="1" x14ac:dyDescent="0.25">
      <c r="B6" s="73" t="s">
        <v>126</v>
      </c>
      <c r="C6" s="74"/>
      <c r="D6" s="30" t="s">
        <v>127</v>
      </c>
      <c r="E6" s="4"/>
      <c r="F6" s="23" t="s">
        <v>128</v>
      </c>
      <c r="G6" s="4"/>
      <c r="H6" s="31" t="s">
        <v>129</v>
      </c>
      <c r="J6" s="24" t="s">
        <v>130</v>
      </c>
      <c r="K6" s="24" t="s">
        <v>114</v>
      </c>
      <c r="L6" s="29">
        <v>4</v>
      </c>
      <c r="M6" s="10"/>
      <c r="N6" s="1" t="s">
        <v>131</v>
      </c>
      <c r="O6" s="19">
        <v>300.50611229310158</v>
      </c>
      <c r="P6" s="24">
        <v>7.0000000000000007E-2</v>
      </c>
      <c r="Q6" s="24">
        <v>0.1</v>
      </c>
      <c r="R6" s="24">
        <v>0.3</v>
      </c>
      <c r="S6" s="24">
        <v>0.35</v>
      </c>
      <c r="T6" s="24">
        <v>0.47</v>
      </c>
      <c r="U6" s="24">
        <v>0.51</v>
      </c>
      <c r="V6" s="24">
        <v>0.64</v>
      </c>
    </row>
    <row r="7" spans="1:22" ht="37.5" customHeight="1" x14ac:dyDescent="0.25">
      <c r="B7" s="75">
        <v>100000</v>
      </c>
      <c r="C7" s="76"/>
      <c r="D7" s="32" t="s">
        <v>102</v>
      </c>
      <c r="E7" s="14"/>
      <c r="F7" s="33">
        <f>F3*F5</f>
        <v>37.870847306864768</v>
      </c>
      <c r="G7" s="14"/>
      <c r="H7" s="34" t="str">
        <f>IF(H11&lt;B12,"F1",IF(H11&lt;B13,"F2",IF(H11&lt;B14,"F3",IF(H11&lt;B15,"F4",IF(H11&lt;B16,"F5",IF(H11&lt;B17,"F6",IF(H11&lt;B18,"F7",IF(H11&lt;B19,"F8",IF(H11&lt;B20,"F9",IF(H11&lt;B21,"F10",IF(H11&lt;B22,"F11",IF(H11&lt;B23,"F12","F13"))))))))))))</f>
        <v>F4</v>
      </c>
      <c r="J7" s="24" t="s">
        <v>132</v>
      </c>
      <c r="K7" s="24" t="s">
        <v>115</v>
      </c>
      <c r="L7" s="29">
        <v>5</v>
      </c>
      <c r="M7" s="7"/>
      <c r="N7" s="1" t="s">
        <v>133</v>
      </c>
      <c r="O7" s="19">
        <v>601.0121644849927</v>
      </c>
      <c r="P7" s="24">
        <v>0.08</v>
      </c>
      <c r="Q7" s="24">
        <v>0.11</v>
      </c>
      <c r="R7" s="24">
        <v>0.33</v>
      </c>
      <c r="S7" s="24">
        <v>0.38</v>
      </c>
      <c r="T7" s="24">
        <v>0.49</v>
      </c>
      <c r="U7" s="24">
        <v>0.54</v>
      </c>
      <c r="V7" s="24">
        <v>0.66</v>
      </c>
    </row>
    <row r="8" spans="1:22" ht="15" x14ac:dyDescent="0.25">
      <c r="D8" s="22"/>
      <c r="E8" s="22"/>
      <c r="F8" s="22"/>
      <c r="G8" s="22"/>
      <c r="H8" s="1" t="s">
        <v>134</v>
      </c>
      <c r="J8" s="24" t="s">
        <v>135</v>
      </c>
      <c r="K8" s="24" t="s">
        <v>116</v>
      </c>
      <c r="L8" s="29">
        <v>6</v>
      </c>
      <c r="M8" s="7"/>
      <c r="N8" s="1" t="s">
        <v>136</v>
      </c>
      <c r="O8" s="19">
        <v>1502.5303210606662</v>
      </c>
      <c r="P8" s="24">
        <v>0.09</v>
      </c>
      <c r="Q8" s="24">
        <v>0.12</v>
      </c>
      <c r="R8" s="24">
        <v>0.36</v>
      </c>
      <c r="S8" s="24">
        <v>0.41</v>
      </c>
      <c r="T8" s="24">
        <v>0.52</v>
      </c>
      <c r="U8" s="24">
        <v>0.56999999999999995</v>
      </c>
      <c r="V8" s="24">
        <v>0.68</v>
      </c>
    </row>
    <row r="9" spans="1:22" ht="18.75" customHeight="1" x14ac:dyDescent="0.25">
      <c r="D9" s="22"/>
      <c r="E9" s="22"/>
      <c r="F9" s="22"/>
      <c r="G9" s="22"/>
      <c r="H9" s="1">
        <f>IF(ISBLANK(B7),"",IF(D7="Euros",B7,B7/166.386))</f>
        <v>601.01210438378234</v>
      </c>
      <c r="I9" s="35"/>
      <c r="J9" s="24" t="s">
        <v>137</v>
      </c>
      <c r="K9" s="24" t="s">
        <v>117</v>
      </c>
      <c r="L9" s="29">
        <v>7</v>
      </c>
      <c r="M9" s="7"/>
      <c r="N9" s="1" t="s">
        <v>138</v>
      </c>
      <c r="O9" s="19">
        <v>3005.0605820201222</v>
      </c>
      <c r="P9" s="24">
        <v>0.1</v>
      </c>
      <c r="Q9" s="24">
        <v>0.13</v>
      </c>
      <c r="R9" s="24">
        <v>0.4</v>
      </c>
      <c r="S9" s="24">
        <v>0.44</v>
      </c>
      <c r="T9" s="24">
        <v>0.55000000000000004</v>
      </c>
      <c r="U9" s="24">
        <v>0.6</v>
      </c>
      <c r="V9" s="24">
        <v>0.7</v>
      </c>
    </row>
    <row r="10" spans="1:22" ht="18.75" customHeight="1" x14ac:dyDescent="0.25">
      <c r="B10" s="36" t="s">
        <v>139</v>
      </c>
      <c r="C10" s="36" t="s">
        <v>140</v>
      </c>
      <c r="D10" s="36" t="s">
        <v>141</v>
      </c>
      <c r="F10" s="37" t="s">
        <v>142</v>
      </c>
      <c r="H10" s="1" t="s">
        <v>143</v>
      </c>
      <c r="I10" s="35"/>
      <c r="J10" s="24" t="s">
        <v>144</v>
      </c>
      <c r="K10" s="24" t="s">
        <v>118</v>
      </c>
      <c r="L10" s="29">
        <v>8</v>
      </c>
      <c r="M10" s="7"/>
      <c r="N10" s="1" t="s">
        <v>145</v>
      </c>
      <c r="O10" s="19">
        <v>6010.1211039390337</v>
      </c>
      <c r="P10" s="24">
        <v>0.12</v>
      </c>
      <c r="Q10" s="24">
        <v>0.14000000000000001</v>
      </c>
      <c r="R10" s="24">
        <v>0.44</v>
      </c>
      <c r="S10" s="24">
        <v>0.48</v>
      </c>
      <c r="T10" s="24">
        <v>0.57999999999999996</v>
      </c>
      <c r="U10" s="24">
        <v>0.63</v>
      </c>
      <c r="V10" s="24">
        <v>0.73</v>
      </c>
    </row>
    <row r="11" spans="1:22" ht="18.75" customHeight="1" x14ac:dyDescent="0.25">
      <c r="A11" s="1" t="s">
        <v>120</v>
      </c>
      <c r="B11" s="38">
        <v>0</v>
      </c>
      <c r="C11" s="38">
        <v>60.101270539588668</v>
      </c>
      <c r="D11" s="39">
        <f>VLOOKUP("F1",N3:V15,VLOOKUP(H5,K5:L11,2,0),0)</f>
        <v>0.03</v>
      </c>
      <c r="E11" s="19"/>
      <c r="F11" s="61" t="s">
        <v>146</v>
      </c>
      <c r="G11" s="19"/>
      <c r="H11" s="1">
        <f>IF(H9-60&lt;0,0,H9-60)</f>
        <v>541.01210438378234</v>
      </c>
      <c r="J11" s="24" t="s">
        <v>147</v>
      </c>
      <c r="K11" s="24" t="s">
        <v>119</v>
      </c>
      <c r="L11" s="29">
        <v>9</v>
      </c>
      <c r="M11" s="7"/>
      <c r="N11" s="1" t="s">
        <v>148</v>
      </c>
      <c r="O11" s="19">
        <v>18030.363191614677</v>
      </c>
      <c r="P11" s="24">
        <v>0.13</v>
      </c>
      <c r="Q11" s="24">
        <v>0.15</v>
      </c>
      <c r="R11" s="24">
        <v>0.47</v>
      </c>
      <c r="S11" s="24">
        <v>0.5</v>
      </c>
      <c r="T11" s="24">
        <v>0.6</v>
      </c>
      <c r="U11" s="24">
        <v>0.66</v>
      </c>
      <c r="V11" s="24">
        <v>0.76</v>
      </c>
    </row>
    <row r="12" spans="1:22" ht="15" x14ac:dyDescent="0.25">
      <c r="A12" s="1" t="s">
        <v>123</v>
      </c>
      <c r="B12" s="38">
        <v>60.101270539588668</v>
      </c>
      <c r="C12" s="38">
        <v>150.25308619715599</v>
      </c>
      <c r="D12" s="39">
        <f>VLOOKUP("F2",N3:V15,VLOOKUP(H5,K5:L11,2,0),0)</f>
        <v>0.04</v>
      </c>
      <c r="E12" s="19"/>
      <c r="F12" s="62"/>
      <c r="G12" s="19"/>
      <c r="H12" s="1" t="s">
        <v>149</v>
      </c>
      <c r="I12" s="35"/>
      <c r="J12" s="10"/>
      <c r="K12" s="10"/>
      <c r="L12" s="7"/>
      <c r="M12" s="7"/>
      <c r="N12" s="1" t="s">
        <v>150</v>
      </c>
      <c r="O12" s="19">
        <v>60101.210498479442</v>
      </c>
      <c r="P12" s="24">
        <v>0.18</v>
      </c>
      <c r="Q12" s="24">
        <v>0.17</v>
      </c>
      <c r="R12" s="24">
        <v>0.49</v>
      </c>
      <c r="S12" s="24">
        <v>0.52</v>
      </c>
      <c r="T12" s="24">
        <v>0.62</v>
      </c>
      <c r="U12" s="24">
        <v>0.68</v>
      </c>
      <c r="V12" s="24">
        <v>0.78</v>
      </c>
    </row>
    <row r="13" spans="1:22" ht="18.75" customHeight="1" x14ac:dyDescent="0.25">
      <c r="A13" s="1" t="s">
        <v>125</v>
      </c>
      <c r="B13" s="38">
        <v>150.25308619715599</v>
      </c>
      <c r="C13" s="38">
        <v>300.50611229310158</v>
      </c>
      <c r="D13" s="39">
        <f>VLOOKUP("F3",N3:V15,VLOOKUP(H5,K5:L11,2,0),0)</f>
        <v>0.06</v>
      </c>
      <c r="E13" s="19"/>
      <c r="F13" s="40" t="s">
        <v>151</v>
      </c>
      <c r="G13" s="19"/>
      <c r="H13" s="1" t="str">
        <f>IF(H11&lt;B12,"F1",IF(H11&lt;B13,"F2",IF(H11&lt;B14,"F3",IF(H11&lt;B15,"F4",IF(H11&lt;B16,"F5",IF(H11&lt;B17,"F6",IF(H11&lt;B18,"F7",IF(H11&lt;B19,"F8",IF(H11&lt;B20,"F9",IF(H11&lt;B21,"F10",IF(H11&lt;B22,"F11",IF(H11&lt;B23,"F12","F13"))))))))))))</f>
        <v>F4</v>
      </c>
      <c r="I13" s="35"/>
      <c r="J13" s="10" t="s">
        <v>23</v>
      </c>
      <c r="K13" s="10" t="s">
        <v>152</v>
      </c>
      <c r="L13" s="7"/>
      <c r="M13" s="7"/>
      <c r="N13" s="1" t="s">
        <v>153</v>
      </c>
      <c r="O13" s="19">
        <v>150253.02615604681</v>
      </c>
      <c r="P13" s="24">
        <v>0.17</v>
      </c>
      <c r="Q13" s="24">
        <v>0.2</v>
      </c>
      <c r="R13" s="24">
        <v>0.51</v>
      </c>
      <c r="S13" s="24">
        <v>0.54</v>
      </c>
      <c r="T13" s="24">
        <v>0.64</v>
      </c>
      <c r="U13" s="24">
        <v>0.7</v>
      </c>
      <c r="V13" s="24">
        <v>0.8</v>
      </c>
    </row>
    <row r="14" spans="1:22" ht="18.75" customHeight="1" x14ac:dyDescent="0.25">
      <c r="A14" s="1" t="s">
        <v>131</v>
      </c>
      <c r="B14" s="38">
        <v>300.50611229310158</v>
      </c>
      <c r="C14" s="38">
        <v>601.0121644849927</v>
      </c>
      <c r="D14" s="39">
        <f>VLOOKUP("F4",N3:V15,VLOOKUP(H5,K5:L11,2,0),0)</f>
        <v>7.0000000000000007E-2</v>
      </c>
      <c r="E14" s="19"/>
      <c r="F14" s="61" t="s">
        <v>154</v>
      </c>
      <c r="G14" s="19"/>
      <c r="H14" s="1" t="str">
        <f>IF(H9&lt;B12,"F1",IF(H9&lt;B13,"F2",IF(H9&lt;B14,"F3",IF(H9&lt;B15,"F4",IF(H9&lt;B16,"F5",IF(H9&lt;B17,"F6",IF(H9&lt;B18,"F7",IF(H9&lt;B19,"F8",IF(H9&lt;B20,"F9",IF(H9&lt;B21,"F10",IF(H9&lt;B22,"F11",IF(H9&lt;B23,"F12","F13"))))))))))))</f>
        <v>F4</v>
      </c>
      <c r="J14" s="10" t="str">
        <f>IF(B5="","",VLOOKUP(B5,J5:K23,2,0))</f>
        <v>% Num 1</v>
      </c>
      <c r="K14" s="10" t="s">
        <v>102</v>
      </c>
      <c r="L14" s="7"/>
      <c r="M14" s="7"/>
      <c r="N14" s="1" t="s">
        <v>155</v>
      </c>
      <c r="O14" s="19">
        <v>300506.05225199234</v>
      </c>
      <c r="P14" s="24">
        <v>0.19</v>
      </c>
      <c r="Q14" s="24">
        <v>0.23</v>
      </c>
      <c r="R14" s="24">
        <v>0.53</v>
      </c>
      <c r="S14" s="24">
        <v>0.56000000000000005</v>
      </c>
      <c r="T14" s="24">
        <v>0.66</v>
      </c>
      <c r="U14" s="24">
        <v>0.71</v>
      </c>
      <c r="V14" s="24">
        <v>0.82</v>
      </c>
    </row>
    <row r="15" spans="1:22" ht="18.75" customHeight="1" x14ac:dyDescent="0.25">
      <c r="A15" s="1" t="s">
        <v>133</v>
      </c>
      <c r="B15" s="38">
        <v>601.0121644849927</v>
      </c>
      <c r="C15" s="38">
        <v>1502.5303210606662</v>
      </c>
      <c r="D15" s="39">
        <f>VLOOKUP("F5",N3:V15,VLOOKUP(H5,K5:L11,2,0),0)</f>
        <v>0.08</v>
      </c>
      <c r="E15" s="19"/>
      <c r="F15" s="62"/>
      <c r="G15" s="19"/>
      <c r="J15" s="10"/>
      <c r="K15" s="10" t="s">
        <v>101</v>
      </c>
      <c r="L15" s="7"/>
      <c r="M15" s="7"/>
      <c r="N15" s="1" t="s">
        <v>156</v>
      </c>
      <c r="O15" s="19">
        <v>601012.10444388352</v>
      </c>
      <c r="P15" s="24">
        <v>0.21</v>
      </c>
      <c r="Q15" s="24">
        <v>0.26</v>
      </c>
      <c r="R15" s="24">
        <v>0.55000000000000004</v>
      </c>
      <c r="S15" s="24">
        <v>0.57999999999999996</v>
      </c>
      <c r="T15" s="24">
        <v>0.69</v>
      </c>
      <c r="U15" s="24">
        <v>0.72</v>
      </c>
      <c r="V15" s="24">
        <v>0.84</v>
      </c>
    </row>
    <row r="16" spans="1:22" ht="18.75" customHeight="1" x14ac:dyDescent="0.25">
      <c r="A16" s="1" t="s">
        <v>136</v>
      </c>
      <c r="B16" s="38">
        <v>1502.5303210606662</v>
      </c>
      <c r="C16" s="38">
        <v>3005.0605820201222</v>
      </c>
      <c r="D16" s="39">
        <f>VLOOKUP("F6",N3:V15,VLOOKUP(H5,K5:L11,2,0),0)</f>
        <v>0.09</v>
      </c>
      <c r="E16" s="19"/>
      <c r="F16" s="19"/>
      <c r="G16" s="19"/>
      <c r="J16" s="10"/>
      <c r="K16" s="10"/>
      <c r="L16" s="7"/>
      <c r="M16" s="7"/>
    </row>
    <row r="17" spans="1:14" ht="18.75" customHeight="1" x14ac:dyDescent="0.25">
      <c r="A17" s="1" t="s">
        <v>138</v>
      </c>
      <c r="B17" s="38">
        <v>3005.0605820201222</v>
      </c>
      <c r="C17" s="38">
        <v>6010.1211039390337</v>
      </c>
      <c r="D17" s="39">
        <f>VLOOKUP("F7",N3:V15,VLOOKUP(H5,K5:L11,2,0),0)</f>
        <v>0.1</v>
      </c>
      <c r="E17" s="19"/>
      <c r="F17" s="63" t="s">
        <v>157</v>
      </c>
      <c r="G17" s="19"/>
      <c r="J17" s="10"/>
      <c r="K17" s="10"/>
      <c r="L17" s="7"/>
      <c r="M17" s="7"/>
    </row>
    <row r="18" spans="1:14" ht="18.75" customHeight="1" x14ac:dyDescent="0.25">
      <c r="A18" s="1" t="s">
        <v>145</v>
      </c>
      <c r="B18" s="38">
        <v>6010.1211039390337</v>
      </c>
      <c r="C18" s="38">
        <v>18030.363191614677</v>
      </c>
      <c r="D18" s="39">
        <f>VLOOKUP("F8",N3:V15,VLOOKUP(H5,K5:L11,2,0),0)</f>
        <v>0.12</v>
      </c>
      <c r="E18" s="19"/>
      <c r="F18" s="64"/>
      <c r="G18" s="19"/>
      <c r="J18" s="10"/>
      <c r="K18" s="10"/>
      <c r="L18" s="7"/>
      <c r="M18" s="7"/>
    </row>
    <row r="19" spans="1:14" ht="18.75" customHeight="1" x14ac:dyDescent="0.25">
      <c r="A19" s="1" t="s">
        <v>148</v>
      </c>
      <c r="B19" s="38">
        <v>18030.363191614677</v>
      </c>
      <c r="C19" s="38">
        <v>60101.210498479442</v>
      </c>
      <c r="D19" s="39">
        <f>VLOOKUP("F9",N3:V15,VLOOKUP(H5,K5:L11,2,0),0)</f>
        <v>0.13</v>
      </c>
      <c r="E19" s="19"/>
      <c r="F19" s="64"/>
      <c r="G19" s="19"/>
      <c r="J19" s="10"/>
      <c r="K19" s="10"/>
      <c r="L19" s="7"/>
      <c r="M19" s="7"/>
    </row>
    <row r="20" spans="1:14" ht="18.75" customHeight="1" x14ac:dyDescent="0.25">
      <c r="A20" s="1" t="s">
        <v>150</v>
      </c>
      <c r="B20" s="38">
        <v>60101.210498479442</v>
      </c>
      <c r="C20" s="38">
        <v>150253.02615604681</v>
      </c>
      <c r="D20" s="39">
        <f>VLOOKUP("F10",N3:V15,VLOOKUP(H5,K5:L11,2,0),0)</f>
        <v>0.18</v>
      </c>
      <c r="E20" s="19"/>
      <c r="F20" s="19"/>
      <c r="G20" s="19"/>
      <c r="J20" s="10"/>
      <c r="K20" s="10"/>
      <c r="L20" s="7"/>
      <c r="M20" s="7"/>
    </row>
    <row r="21" spans="1:14" ht="18.75" customHeight="1" x14ac:dyDescent="0.25">
      <c r="A21" s="1" t="s">
        <v>153</v>
      </c>
      <c r="B21" s="38">
        <v>150253.02615604681</v>
      </c>
      <c r="C21" s="38">
        <v>300506.05225199234</v>
      </c>
      <c r="D21" s="39">
        <f>VLOOKUP("F11",N3:V15,VLOOKUP(H5,K5:L11,2,0),0)</f>
        <v>0.17</v>
      </c>
      <c r="E21" s="19"/>
      <c r="F21" s="19"/>
      <c r="G21" s="19"/>
      <c r="J21" s="10"/>
      <c r="K21" s="10"/>
      <c r="L21" s="7"/>
      <c r="M21" s="7"/>
    </row>
    <row r="22" spans="1:14" ht="18.75" customHeight="1" x14ac:dyDescent="0.25">
      <c r="A22" s="1" t="s">
        <v>155</v>
      </c>
      <c r="B22" s="38">
        <v>300506.05225199234</v>
      </c>
      <c r="C22" s="38">
        <v>601012.10444388352</v>
      </c>
      <c r="D22" s="39">
        <f>VLOOKUP("F12",N3:V15,VLOOKUP(H5,K5:L11,2,0),0)</f>
        <v>0.19</v>
      </c>
      <c r="E22" s="19"/>
      <c r="F22" s="19"/>
      <c r="G22" s="19"/>
      <c r="J22" s="10"/>
      <c r="K22" s="10"/>
      <c r="L22" s="7"/>
      <c r="M22" s="7"/>
    </row>
    <row r="23" spans="1:14" ht="18.75" customHeight="1" x14ac:dyDescent="0.25">
      <c r="A23" s="1" t="s">
        <v>156</v>
      </c>
      <c r="B23" s="38">
        <v>601012.10444388352</v>
      </c>
      <c r="C23" s="3" t="s">
        <v>158</v>
      </c>
      <c r="D23" s="39">
        <f>VLOOKUP("F13",N3:V15,VLOOKUP(H5,K5:L11,2,0),0)</f>
        <v>0.21</v>
      </c>
      <c r="J23" s="10"/>
      <c r="K23" s="10"/>
      <c r="L23" s="7"/>
      <c r="M23" s="7"/>
    </row>
    <row r="24" spans="1:14" ht="18.75" customHeight="1" x14ac:dyDescent="0.25">
      <c r="J24" s="10"/>
      <c r="K24" s="10"/>
      <c r="L24" s="7"/>
      <c r="M24" s="7"/>
    </row>
    <row r="25" spans="1:14" ht="18.75" customHeight="1" x14ac:dyDescent="0.25">
      <c r="J25" s="10"/>
      <c r="K25" s="10"/>
      <c r="L25" s="10"/>
      <c r="M25" s="10"/>
    </row>
    <row r="26" spans="1:14" ht="18.75" customHeight="1" x14ac:dyDescent="0.25">
      <c r="J26" s="10"/>
      <c r="K26" s="10"/>
      <c r="L26" s="10"/>
      <c r="M26" s="10"/>
    </row>
    <row r="27" spans="1:14" ht="18.75" customHeight="1" x14ac:dyDescent="0.25">
      <c r="J27" s="10" t="s">
        <v>22</v>
      </c>
      <c r="K27" s="10"/>
      <c r="L27" s="10"/>
      <c r="M27" s="10"/>
    </row>
    <row r="28" spans="1:14" ht="18.75" customHeight="1" x14ac:dyDescent="0.25">
      <c r="J28" s="10" t="s">
        <v>45</v>
      </c>
      <c r="K28" s="10"/>
      <c r="L28" s="10"/>
      <c r="M28" s="10"/>
    </row>
    <row r="29" spans="1:14" ht="18.75" customHeight="1" x14ac:dyDescent="0.25">
      <c r="J29" s="1" t="s">
        <v>110</v>
      </c>
    </row>
    <row r="32" spans="1:14" ht="18.75" customHeight="1" x14ac:dyDescent="0.25">
      <c r="J32" s="1" t="s">
        <v>100</v>
      </c>
      <c r="K32" s="1" t="s">
        <v>101</v>
      </c>
      <c r="N32" s="1" t="s">
        <v>102</v>
      </c>
    </row>
    <row r="33" spans="10:14" ht="18.75" customHeight="1" x14ac:dyDescent="0.25">
      <c r="J33" s="1">
        <v>2000000</v>
      </c>
      <c r="K33" s="19">
        <f>J33/166.386</f>
        <v>12020.242087675646</v>
      </c>
      <c r="L33" s="21">
        <v>14844.998978279424</v>
      </c>
      <c r="N33" s="1">
        <v>15956.87</v>
      </c>
    </row>
    <row r="34" spans="10:14" ht="18.75" customHeight="1" x14ac:dyDescent="0.25">
      <c r="J34" s="1">
        <v>500000</v>
      </c>
      <c r="K34" s="19">
        <f t="shared" ref="K34:K38" si="0">J34/166.386</f>
        <v>3005.0605219189115</v>
      </c>
      <c r="L34" s="21">
        <v>3708.244684047937</v>
      </c>
    </row>
    <row r="35" spans="10:14" ht="18.75" customHeight="1" x14ac:dyDescent="0.25">
      <c r="J35" s="1">
        <v>6000000</v>
      </c>
      <c r="K35" s="19">
        <f t="shared" si="0"/>
        <v>36060.72626302694</v>
      </c>
      <c r="L35" s="21">
        <v>44522.976692750592</v>
      </c>
    </row>
    <row r="36" spans="10:14" ht="18.75" customHeight="1" x14ac:dyDescent="0.25">
      <c r="J36" s="1">
        <v>2000000</v>
      </c>
      <c r="K36" s="19">
        <f t="shared" si="0"/>
        <v>12020.242087675646</v>
      </c>
      <c r="L36" s="21">
        <v>14844.998978279424</v>
      </c>
    </row>
    <row r="37" spans="10:14" ht="18.75" customHeight="1" x14ac:dyDescent="0.25">
      <c r="J37" s="1">
        <v>1000000</v>
      </c>
      <c r="K37" s="19">
        <f t="shared" si="0"/>
        <v>6010.121043837823</v>
      </c>
      <c r="L37" s="21">
        <v>7422.4994891397118</v>
      </c>
    </row>
    <row r="38" spans="10:14" ht="18.75" customHeight="1" x14ac:dyDescent="0.25">
      <c r="J38" s="1">
        <v>6000000</v>
      </c>
      <c r="K38" s="19">
        <f t="shared" si="0"/>
        <v>36060.72626302694</v>
      </c>
      <c r="L38" s="21">
        <v>44522.976692750592</v>
      </c>
    </row>
  </sheetData>
  <sheetProtection sheet="1" selectLockedCells="1"/>
  <mergeCells count="9">
    <mergeCell ref="F11:F12"/>
    <mergeCell ref="F14:F15"/>
    <mergeCell ref="F17:F19"/>
    <mergeCell ref="B2:D2"/>
    <mergeCell ref="B3:D3"/>
    <mergeCell ref="B4:D4"/>
    <mergeCell ref="B5:D5"/>
    <mergeCell ref="B6:C6"/>
    <mergeCell ref="B7:C7"/>
  </mergeCells>
  <conditionalFormatting sqref="B11:D11">
    <cfRule type="expression" dxfId="18" priority="13">
      <formula>IF($H$7="F1",TRUE,FALSE)</formula>
    </cfRule>
  </conditionalFormatting>
  <conditionalFormatting sqref="B12:D12">
    <cfRule type="expression" dxfId="17" priority="12">
      <formula>IF($H$7="F2",TRUE,FALSE)</formula>
    </cfRule>
  </conditionalFormatting>
  <conditionalFormatting sqref="B13:D13">
    <cfRule type="expression" dxfId="16" priority="11">
      <formula>IF($H$7="F3",TRUE,FALSE)</formula>
    </cfRule>
  </conditionalFormatting>
  <conditionalFormatting sqref="B14:D14">
    <cfRule type="expression" dxfId="15" priority="10">
      <formula>IF($H$7="F4",TRUE,FALSE)</formula>
    </cfRule>
  </conditionalFormatting>
  <conditionalFormatting sqref="B15:D15">
    <cfRule type="expression" dxfId="14" priority="9">
      <formula>IF($H$7="F5",TRUE,FALSE)</formula>
    </cfRule>
  </conditionalFormatting>
  <conditionalFormatting sqref="B16:D16">
    <cfRule type="expression" dxfId="13" priority="8">
      <formula>IF($H$7="F6",TRUE,FALSE)</formula>
    </cfRule>
  </conditionalFormatting>
  <conditionalFormatting sqref="B17:D17">
    <cfRule type="expression" dxfId="12" priority="7">
      <formula>IF($H$7="F7",TRUE,FALSE)</formula>
    </cfRule>
  </conditionalFormatting>
  <conditionalFormatting sqref="B18:D18">
    <cfRule type="expression" dxfId="11" priority="6">
      <formula>IF($H$7="F8",TRUE,FALSE)</formula>
    </cfRule>
  </conditionalFormatting>
  <conditionalFormatting sqref="B19:D19">
    <cfRule type="expression" dxfId="10" priority="5">
      <formula>IF($H$7="F9",TRUE,FALSE)</formula>
    </cfRule>
  </conditionalFormatting>
  <conditionalFormatting sqref="B20:D20">
    <cfRule type="expression" dxfId="9" priority="4">
      <formula>IF($H$7="F10",TRUE,FALSE)</formula>
    </cfRule>
  </conditionalFormatting>
  <conditionalFormatting sqref="B21:D21">
    <cfRule type="expression" dxfId="8" priority="3">
      <formula>IF($H$7="F11",TRUE,FALSE)</formula>
    </cfRule>
  </conditionalFormatting>
  <conditionalFormatting sqref="B22:D22">
    <cfRule type="expression" dxfId="7" priority="2">
      <formula>IF($H$7="F12",TRUE,FALSE)</formula>
    </cfRule>
  </conditionalFormatting>
  <conditionalFormatting sqref="B23:D23">
    <cfRule type="expression" dxfId="6" priority="1">
      <formula>IF($H$7="F13",TRUE,FALSE)</formula>
    </cfRule>
  </conditionalFormatting>
  <dataValidations count="4">
    <dataValidation type="decimal" operator="greaterThanOrEqual" showInputMessage="1" showErrorMessage="1" sqref="B7">
      <formula1>0</formula1>
    </dataValidation>
    <dataValidation type="list" allowBlank="1" showInputMessage="1" showErrorMessage="1" sqref="G7 D7:E7">
      <formula1>$K$14:$K$15</formula1>
    </dataValidation>
    <dataValidation type="date" operator="lessThanOrEqual" showInputMessage="1" showErrorMessage="1" errorTitle="Error en fecha" error="Esta pestaña es sólo para fechas de devengo anteriores al 01/01/1988" sqref="B3">
      <formula1>32142</formula1>
    </dataValidation>
    <dataValidation type="list" showInputMessage="1" showErrorMessage="1" errorTitle="Parentesco no encontrado" error="Por favor, seleccione un parentesco de la lista desplegable" sqref="B5">
      <formula1>$J$5:$J$11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8"/>
  <sheetViews>
    <sheetView topLeftCell="B1" workbookViewId="0">
      <selection activeCell="C3" sqref="C3:C4"/>
    </sheetView>
  </sheetViews>
  <sheetFormatPr baseColWidth="10" defaultRowHeight="18.75" customHeight="1" x14ac:dyDescent="0.25"/>
  <cols>
    <col min="1" max="2" width="3.5703125" style="1" customWidth="1"/>
    <col min="3" max="3" width="41.5703125" style="1" customWidth="1"/>
    <col min="4" max="4" width="22.42578125" style="1" customWidth="1"/>
    <col min="5" max="6" width="3.5703125" style="1" customWidth="1"/>
    <col min="7" max="7" width="27.7109375" style="1" hidden="1" customWidth="1"/>
    <col min="8" max="8" width="11.42578125" style="1" hidden="1" customWidth="1"/>
    <col min="9" max="9" width="14.28515625" style="78" customWidth="1"/>
    <col min="10" max="10" width="7.140625" style="1" customWidth="1"/>
    <col min="11" max="11" width="14.28515625" style="79" customWidth="1"/>
    <col min="12" max="12" width="10.7109375" style="1" customWidth="1"/>
    <col min="13" max="13" width="17.85546875" style="1" customWidth="1"/>
    <col min="14" max="14" width="1.42578125" style="1" customWidth="1"/>
    <col min="15" max="15" width="17.85546875" style="1" customWidth="1"/>
    <col min="16" max="16" width="7.140625" style="1" customWidth="1"/>
    <col min="17" max="17" width="17.85546875" style="1" customWidth="1"/>
    <col min="18" max="18" width="1.42578125" style="1" customWidth="1"/>
    <col min="19" max="19" width="17.85546875" style="1" customWidth="1"/>
    <col min="20" max="20" width="10.7109375" style="1" customWidth="1"/>
    <col min="21" max="21" width="14.28515625" style="78" customWidth="1"/>
    <col min="22" max="22" width="1.42578125" style="1" customWidth="1"/>
    <col min="23" max="23" width="14.28515625" style="79" customWidth="1"/>
    <col min="24" max="16384" width="11.42578125" style="1"/>
  </cols>
  <sheetData>
    <row r="2" spans="3:23" ht="18.75" customHeight="1" x14ac:dyDescent="0.25">
      <c r="C2" s="77" t="s">
        <v>21</v>
      </c>
      <c r="D2" s="77" t="s">
        <v>23</v>
      </c>
      <c r="G2" s="10" t="s">
        <v>25</v>
      </c>
      <c r="H2" s="10" t="s">
        <v>26</v>
      </c>
    </row>
    <row r="3" spans="3:23" ht="15.75" thickBot="1" x14ac:dyDescent="0.3">
      <c r="C3" s="71" t="s">
        <v>161</v>
      </c>
      <c r="D3" s="80" t="str">
        <f>IF(ISBLANK(C3),"",VLOOKUP(C3,G3:H21,2,0))</f>
        <v>GRUPO II</v>
      </c>
      <c r="G3" s="10" t="s">
        <v>46</v>
      </c>
      <c r="H3" s="10" t="s">
        <v>47</v>
      </c>
    </row>
    <row r="4" spans="3:23" ht="18.75" customHeight="1" x14ac:dyDescent="0.25">
      <c r="C4" s="72"/>
      <c r="D4" s="67"/>
      <c r="G4" s="10" t="s">
        <v>161</v>
      </c>
      <c r="H4" s="10" t="s">
        <v>63</v>
      </c>
      <c r="I4" s="81" t="s">
        <v>162</v>
      </c>
      <c r="J4" s="82"/>
      <c r="K4" s="83" t="s">
        <v>69</v>
      </c>
      <c r="M4" s="84" t="s">
        <v>163</v>
      </c>
      <c r="N4" s="85"/>
      <c r="O4" s="86"/>
      <c r="Q4" s="87" t="s">
        <v>164</v>
      </c>
      <c r="S4" s="88"/>
    </row>
    <row r="5" spans="3:23" ht="18.75" customHeight="1" thickBot="1" x14ac:dyDescent="0.3">
      <c r="G5" s="10" t="s">
        <v>69</v>
      </c>
      <c r="H5" s="10" t="s">
        <v>63</v>
      </c>
      <c r="I5" s="89" t="s">
        <v>109</v>
      </c>
      <c r="J5" s="90"/>
      <c r="K5" s="91"/>
      <c r="L5" s="92"/>
      <c r="M5" s="93"/>
      <c r="N5" s="85"/>
      <c r="O5" s="94" t="s">
        <v>165</v>
      </c>
      <c r="Q5" s="95"/>
      <c r="S5" s="96" t="s">
        <v>165</v>
      </c>
      <c r="T5" s="92"/>
      <c r="U5" s="97"/>
      <c r="V5" s="98"/>
      <c r="W5" s="98"/>
    </row>
    <row r="6" spans="3:23" ht="18.75" customHeight="1" thickBot="1" x14ac:dyDescent="0.3">
      <c r="C6" s="99" t="s">
        <v>142</v>
      </c>
      <c r="D6" s="100"/>
      <c r="G6" s="10" t="s">
        <v>70</v>
      </c>
      <c r="H6" s="10" t="s">
        <v>63</v>
      </c>
      <c r="M6" s="93"/>
      <c r="N6" s="85"/>
      <c r="O6" s="94"/>
      <c r="Q6" s="95"/>
      <c r="S6" s="96"/>
    </row>
    <row r="7" spans="3:23" ht="18.75" customHeight="1" x14ac:dyDescent="0.25">
      <c r="C7" s="101" t="s">
        <v>166</v>
      </c>
      <c r="D7" s="102"/>
      <c r="G7" s="10" t="s">
        <v>72</v>
      </c>
      <c r="H7" s="10" t="s">
        <v>63</v>
      </c>
      <c r="I7" s="103" t="s">
        <v>167</v>
      </c>
      <c r="J7" s="104"/>
      <c r="K7" s="105" t="s">
        <v>69</v>
      </c>
      <c r="M7" s="93" t="s">
        <v>168</v>
      </c>
      <c r="N7" s="85"/>
      <c r="O7" s="94" t="s">
        <v>169</v>
      </c>
      <c r="Q7" s="95" t="s">
        <v>170</v>
      </c>
      <c r="S7" s="96" t="s">
        <v>169</v>
      </c>
      <c r="U7" s="87" t="s">
        <v>167</v>
      </c>
      <c r="W7" s="88"/>
    </row>
    <row r="8" spans="3:23" ht="18.75" customHeight="1" thickBot="1" x14ac:dyDescent="0.3">
      <c r="C8" s="102"/>
      <c r="D8" s="102"/>
      <c r="G8" s="10" t="s">
        <v>74</v>
      </c>
      <c r="H8" s="10" t="s">
        <v>63</v>
      </c>
      <c r="I8" s="106" t="s">
        <v>97</v>
      </c>
      <c r="J8" s="90"/>
      <c r="K8" s="91"/>
      <c r="L8" s="92"/>
      <c r="M8" s="107" t="s">
        <v>63</v>
      </c>
      <c r="N8" s="85"/>
      <c r="O8" s="108" t="s">
        <v>97</v>
      </c>
      <c r="Q8" s="109" t="s">
        <v>97</v>
      </c>
      <c r="S8" s="110" t="s">
        <v>109</v>
      </c>
      <c r="T8" s="92"/>
      <c r="U8" s="109" t="s">
        <v>97</v>
      </c>
      <c r="V8" s="98"/>
      <c r="W8" s="110" t="s">
        <v>109</v>
      </c>
    </row>
    <row r="9" spans="3:23" ht="18.75" customHeight="1" x14ac:dyDescent="0.25">
      <c r="C9" s="111"/>
      <c r="D9" s="112"/>
      <c r="G9" s="10" t="s">
        <v>78</v>
      </c>
      <c r="H9" s="10" t="s">
        <v>63</v>
      </c>
    </row>
    <row r="10" spans="3:23" ht="18.75" customHeight="1" thickBot="1" x14ac:dyDescent="0.3">
      <c r="C10" s="113" t="s">
        <v>47</v>
      </c>
      <c r="D10" s="114"/>
      <c r="G10" s="10" t="s">
        <v>80</v>
      </c>
      <c r="H10" s="10" t="s">
        <v>63</v>
      </c>
    </row>
    <row r="11" spans="3:23" ht="18.75" customHeight="1" thickBot="1" x14ac:dyDescent="0.3">
      <c r="C11" s="111" t="s">
        <v>171</v>
      </c>
      <c r="D11" s="112"/>
      <c r="G11" s="10" t="s">
        <v>94</v>
      </c>
      <c r="H11" s="10" t="s">
        <v>63</v>
      </c>
      <c r="I11" s="103" t="s">
        <v>172</v>
      </c>
      <c r="J11" s="104"/>
      <c r="K11" s="105" t="s">
        <v>173</v>
      </c>
      <c r="M11" s="115" t="s">
        <v>174</v>
      </c>
      <c r="N11" s="116"/>
      <c r="O11" s="116"/>
      <c r="Q11" s="117" t="s">
        <v>175</v>
      </c>
      <c r="R11" s="118"/>
      <c r="S11" s="119"/>
      <c r="U11" s="87" t="s">
        <v>176</v>
      </c>
      <c r="W11" s="88"/>
    </row>
    <row r="12" spans="3:23" ht="18.75" customHeight="1" x14ac:dyDescent="0.25">
      <c r="C12" s="113" t="s">
        <v>63</v>
      </c>
      <c r="D12" s="114"/>
      <c r="G12" s="10" t="s">
        <v>95</v>
      </c>
      <c r="H12" s="10" t="s">
        <v>63</v>
      </c>
      <c r="I12" s="120"/>
      <c r="J12" s="121"/>
      <c r="K12" s="122"/>
      <c r="L12" s="92"/>
      <c r="T12" s="92"/>
      <c r="U12" s="95"/>
      <c r="V12" s="98"/>
      <c r="W12" s="123"/>
    </row>
    <row r="13" spans="3:23" ht="18.75" customHeight="1" thickBot="1" x14ac:dyDescent="0.3">
      <c r="C13" s="111" t="s">
        <v>177</v>
      </c>
      <c r="D13" s="112"/>
      <c r="G13" s="10" t="s">
        <v>96</v>
      </c>
      <c r="H13" s="10" t="s">
        <v>97</v>
      </c>
      <c r="I13" s="120"/>
      <c r="J13" s="121"/>
      <c r="K13" s="122"/>
      <c r="U13" s="95"/>
      <c r="W13" s="124"/>
    </row>
    <row r="14" spans="3:23" ht="18.75" customHeight="1" x14ac:dyDescent="0.25">
      <c r="C14" s="111" t="s">
        <v>178</v>
      </c>
      <c r="D14" s="112"/>
      <c r="G14" s="10" t="s">
        <v>98</v>
      </c>
      <c r="H14" s="10" t="s">
        <v>97</v>
      </c>
      <c r="I14" s="120" t="s">
        <v>179</v>
      </c>
      <c r="J14" s="121"/>
      <c r="K14" s="122" t="s">
        <v>180</v>
      </c>
      <c r="M14" s="125" t="s">
        <v>181</v>
      </c>
      <c r="O14" s="87"/>
      <c r="Q14" s="87" t="s">
        <v>182</v>
      </c>
      <c r="S14" s="88"/>
      <c r="U14" s="95" t="s">
        <v>179</v>
      </c>
      <c r="W14" s="124"/>
    </row>
    <row r="15" spans="3:23" ht="18.75" customHeight="1" thickBot="1" x14ac:dyDescent="0.3">
      <c r="C15" s="126" t="s">
        <v>183</v>
      </c>
      <c r="D15" s="127"/>
      <c r="G15" s="10" t="s">
        <v>99</v>
      </c>
      <c r="H15" s="10" t="s">
        <v>97</v>
      </c>
      <c r="I15" s="106" t="s">
        <v>97</v>
      </c>
      <c r="J15" s="90"/>
      <c r="K15" s="91"/>
      <c r="M15" s="128"/>
      <c r="O15" s="95"/>
      <c r="Q15" s="95"/>
      <c r="S15" s="96"/>
      <c r="U15" s="95" t="s">
        <v>184</v>
      </c>
      <c r="W15" s="124"/>
    </row>
    <row r="16" spans="3:23" ht="18.75" customHeight="1" thickBot="1" x14ac:dyDescent="0.3">
      <c r="C16" s="129" t="s">
        <v>97</v>
      </c>
      <c r="D16" s="130"/>
      <c r="G16" s="10" t="s">
        <v>185</v>
      </c>
      <c r="H16" s="10" t="s">
        <v>97</v>
      </c>
      <c r="M16" s="128"/>
      <c r="O16" s="95"/>
      <c r="Q16" s="95"/>
      <c r="S16" s="96"/>
      <c r="U16" s="109" t="s">
        <v>97</v>
      </c>
      <c r="W16" s="110" t="s">
        <v>109</v>
      </c>
    </row>
    <row r="17" spans="3:23" ht="18.75" customHeight="1" thickBot="1" x14ac:dyDescent="0.3">
      <c r="C17" s="111" t="s">
        <v>186</v>
      </c>
      <c r="D17" s="112"/>
      <c r="G17" s="10" t="s">
        <v>187</v>
      </c>
      <c r="H17" s="10" t="s">
        <v>97</v>
      </c>
      <c r="M17" s="128" t="s">
        <v>188</v>
      </c>
      <c r="O17" s="95"/>
      <c r="Q17" s="95" t="s">
        <v>189</v>
      </c>
      <c r="S17" s="96"/>
      <c r="U17" s="1"/>
    </row>
    <row r="18" spans="3:23" ht="18.75" customHeight="1" thickBot="1" x14ac:dyDescent="0.3">
      <c r="C18" s="111" t="s">
        <v>190</v>
      </c>
      <c r="D18" s="112"/>
      <c r="G18" s="10" t="s">
        <v>105</v>
      </c>
      <c r="H18" s="10" t="s">
        <v>97</v>
      </c>
      <c r="I18" s="81" t="s">
        <v>191</v>
      </c>
      <c r="J18" s="82"/>
      <c r="K18" s="83" t="s">
        <v>180</v>
      </c>
      <c r="M18" s="131" t="s">
        <v>192</v>
      </c>
      <c r="O18" s="109" t="s">
        <v>97</v>
      </c>
      <c r="Q18" s="95"/>
      <c r="S18" s="96"/>
      <c r="U18" s="1"/>
    </row>
    <row r="19" spans="3:23" ht="18.75" customHeight="1" thickBot="1" x14ac:dyDescent="0.3">
      <c r="C19" s="126" t="s">
        <v>193</v>
      </c>
      <c r="D19" s="127"/>
      <c r="G19" s="10" t="s">
        <v>106</v>
      </c>
      <c r="H19" s="10" t="s">
        <v>97</v>
      </c>
      <c r="I19" s="89" t="s">
        <v>109</v>
      </c>
      <c r="J19" s="90"/>
      <c r="K19" s="91"/>
      <c r="Q19" s="95"/>
      <c r="S19" s="96"/>
      <c r="U19" s="132" t="s">
        <v>191</v>
      </c>
      <c r="V19" s="82"/>
      <c r="W19" s="133"/>
    </row>
    <row r="20" spans="3:23" ht="18.75" customHeight="1" thickBot="1" x14ac:dyDescent="0.3">
      <c r="C20" s="127"/>
      <c r="D20" s="127"/>
      <c r="G20" s="10" t="s">
        <v>107</v>
      </c>
      <c r="H20" s="10" t="s">
        <v>97</v>
      </c>
      <c r="Q20" s="95" t="s">
        <v>194</v>
      </c>
      <c r="S20" s="96"/>
      <c r="U20" s="89" t="s">
        <v>109</v>
      </c>
      <c r="V20" s="90"/>
      <c r="W20" s="91"/>
    </row>
    <row r="21" spans="3:23" ht="18.75" customHeight="1" thickBot="1" x14ac:dyDescent="0.3">
      <c r="C21" s="127"/>
      <c r="D21" s="127"/>
      <c r="G21" s="10" t="s">
        <v>108</v>
      </c>
      <c r="H21" s="10" t="s">
        <v>109</v>
      </c>
      <c r="Q21" s="109" t="s">
        <v>97</v>
      </c>
      <c r="S21" s="110" t="s">
        <v>109</v>
      </c>
    </row>
    <row r="22" spans="3:23" ht="18.75" customHeight="1" x14ac:dyDescent="0.25">
      <c r="C22" s="134" t="s">
        <v>109</v>
      </c>
      <c r="D22" s="135"/>
    </row>
    <row r="23" spans="3:23" ht="18.75" customHeight="1" x14ac:dyDescent="0.25">
      <c r="C23" s="111" t="s">
        <v>147</v>
      </c>
      <c r="D23" s="112"/>
    </row>
    <row r="24" spans="3:23" ht="18.75" customHeight="1" x14ac:dyDescent="0.25">
      <c r="C24" s="126" t="s">
        <v>195</v>
      </c>
      <c r="D24" s="127"/>
    </row>
    <row r="25" spans="3:23" ht="18.75" customHeight="1" x14ac:dyDescent="0.25">
      <c r="C25" s="136"/>
      <c r="D25" s="136"/>
    </row>
    <row r="26" spans="3:23" ht="18.75" customHeight="1" x14ac:dyDescent="0.25">
      <c r="C26" s="136"/>
      <c r="D26" s="136"/>
    </row>
    <row r="27" spans="3:23" ht="18.75" customHeight="1" x14ac:dyDescent="0.25">
      <c r="C27" s="137"/>
      <c r="D27" s="138"/>
    </row>
    <row r="28" spans="3:23" ht="18.75" customHeight="1" x14ac:dyDescent="0.25">
      <c r="C28" s="137"/>
      <c r="D28" s="138"/>
    </row>
  </sheetData>
  <sheetProtection sheet="1" selectLockedCells="1"/>
  <mergeCells count="27">
    <mergeCell ref="C24:D26"/>
    <mergeCell ref="C27:D27"/>
    <mergeCell ref="C28:D28"/>
    <mergeCell ref="C18:D18"/>
    <mergeCell ref="C19:D21"/>
    <mergeCell ref="I19:K19"/>
    <mergeCell ref="U20:W20"/>
    <mergeCell ref="C22:D22"/>
    <mergeCell ref="C23:D23"/>
    <mergeCell ref="C13:D13"/>
    <mergeCell ref="C14:D14"/>
    <mergeCell ref="C15:D15"/>
    <mergeCell ref="I15:K15"/>
    <mergeCell ref="C16:D16"/>
    <mergeCell ref="C17:D17"/>
    <mergeCell ref="C9:D9"/>
    <mergeCell ref="C10:D10"/>
    <mergeCell ref="C11:D11"/>
    <mergeCell ref="M11:O11"/>
    <mergeCell ref="Q11:S11"/>
    <mergeCell ref="C12:D12"/>
    <mergeCell ref="C3:C4"/>
    <mergeCell ref="D3:D4"/>
    <mergeCell ref="I5:K5"/>
    <mergeCell ref="C6:D6"/>
    <mergeCell ref="C7:D8"/>
    <mergeCell ref="I8:K8"/>
  </mergeCells>
  <conditionalFormatting sqref="C2:D2">
    <cfRule type="expression" dxfId="5" priority="1">
      <formula>IF($D$3="GRUPO IV",TRUE,FALSE)</formula>
    </cfRule>
    <cfRule type="expression" dxfId="4" priority="4">
      <formula>IF($D$3="GRUPO III",TRUE,FALSE)</formula>
    </cfRule>
    <cfRule type="expression" dxfId="3" priority="6">
      <formula>IF(OR($D$3="GRUPO I",$D$3="GRUPO II"),TRUE,FALSE)</formula>
    </cfRule>
  </conditionalFormatting>
  <conditionalFormatting sqref="D3:D4">
    <cfRule type="expression" dxfId="2" priority="2">
      <formula>IF($D$3="GRUPO IV",TRUE,FALSE)</formula>
    </cfRule>
    <cfRule type="expression" dxfId="1" priority="3">
      <formula>IF($D$3="GRUPO III",TRUE,FALSE)</formula>
    </cfRule>
    <cfRule type="expression" dxfId="0" priority="5">
      <formula>IF(OR($D$3="GRUPO I",$D$3="GRUPO II"),TRUE,FALSE)</formula>
    </cfRule>
  </conditionalFormatting>
  <dataValidations count="1">
    <dataValidation type="list" showInputMessage="1" showErrorMessage="1" errorTitle="Parentesco no encontrado" error="Por favor, seleccione un parentesco de la lista desplegable" sqref="C3">
      <formula1>$G$3:$G$21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SUC - Parentesco (&gt;1987)</vt:lpstr>
      <vt:lpstr>SUC - Parentesco (1987 y antes)</vt:lpstr>
      <vt:lpstr>G. Parentesco</vt:lpstr>
    </vt:vector>
  </TitlesOfParts>
  <Company>Consellería de Facenda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Gómez López, Diego</dc:creator>
  <cp:lastModifiedBy>Gómez López, Diego</cp:lastModifiedBy>
  <dcterms:created xsi:type="dcterms:W3CDTF">2021-11-25T10:00:51Z</dcterms:created>
  <dcterms:modified xsi:type="dcterms:W3CDTF">2022-03-29T05:32:36Z</dcterms:modified>
</cp:coreProperties>
</file>